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en\Documents\HCB\Wilby Parish Council\InternalAudit20252026\"/>
    </mc:Choice>
  </mc:AlternateContent>
  <xr:revisionPtr revIDLastSave="0" documentId="13_ncr:1_{3AF1A806-4772-4727-A0A7-F450AE7B1444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Reconciled" sheetId="2" r:id="rId1"/>
    <sheet name="Liable" sheetId="1" r:id="rId2"/>
    <sheet name="2025-2026" sheetId="3" r:id="rId3"/>
  </sheets>
  <externalReferences>
    <externalReference r:id="rId4"/>
  </externalReferences>
  <definedNames>
    <definedName name="_xlnm.Print_Area" localSheetId="2">'2025-2026'!$A$1:$J$49</definedName>
    <definedName name="_xlnm.Print_Area" localSheetId="0">Reconciled!$A$1:$V$46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7" i="3" l="1"/>
  <c r="E48" i="3"/>
  <c r="E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G43" i="2"/>
  <c r="C15" i="3"/>
  <c r="C9" i="3"/>
  <c r="C16" i="3" s="1"/>
  <c r="F24" i="1"/>
  <c r="E26" i="3" s="1"/>
  <c r="C23" i="3"/>
  <c r="F26" i="3" s="1"/>
  <c r="I24" i="1"/>
  <c r="J24" i="1"/>
  <c r="K24" i="1"/>
  <c r="L24" i="1"/>
  <c r="M24" i="1"/>
  <c r="E36" i="3" s="1"/>
  <c r="N24" i="1"/>
  <c r="O24" i="1"/>
  <c r="P24" i="1"/>
  <c r="E39" i="3" s="1"/>
  <c r="Q24" i="1"/>
  <c r="R24" i="1"/>
  <c r="S24" i="1"/>
  <c r="T24" i="1"/>
  <c r="U24" i="1"/>
  <c r="V24" i="1"/>
  <c r="W24" i="1"/>
  <c r="H24" i="1"/>
  <c r="E31" i="3" s="1"/>
  <c r="H47" i="3" l="1"/>
  <c r="B46" i="3" l="1"/>
  <c r="G46" i="3" s="1"/>
  <c r="B45" i="3"/>
  <c r="G45" i="3" s="1"/>
  <c r="B44" i="3"/>
  <c r="G44" i="3" s="1"/>
  <c r="B43" i="3"/>
  <c r="G43" i="3" s="1"/>
  <c r="B42" i="3"/>
  <c r="G42" i="3" s="1"/>
  <c r="E41" i="3"/>
  <c r="B41" i="3"/>
  <c r="G41" i="3" s="1"/>
  <c r="B40" i="3"/>
  <c r="G40" i="3" s="1"/>
  <c r="B39" i="3"/>
  <c r="G39" i="3" s="1"/>
  <c r="B38" i="3"/>
  <c r="B37" i="3"/>
  <c r="B36" i="3"/>
  <c r="G36" i="3" s="1"/>
  <c r="B35" i="3"/>
  <c r="G35" i="3" s="1"/>
  <c r="B34" i="3"/>
  <c r="G34" i="3" s="1"/>
  <c r="B33" i="3"/>
  <c r="G33" i="3" s="1"/>
  <c r="B32" i="3"/>
  <c r="B31" i="3"/>
  <c r="G31" i="3" s="1"/>
  <c r="D26" i="3"/>
  <c r="H26" i="3" s="1"/>
  <c r="E46" i="3"/>
  <c r="E45" i="3"/>
  <c r="E44" i="3"/>
  <c r="E43" i="3"/>
  <c r="E42" i="3"/>
  <c r="E40" i="3"/>
  <c r="E38" i="3"/>
  <c r="E37" i="3"/>
  <c r="E35" i="3"/>
  <c r="E34" i="3"/>
  <c r="E33" i="3"/>
  <c r="E32" i="3"/>
  <c r="G48" i="3" l="1"/>
  <c r="D46" i="3"/>
  <c r="D45" i="3"/>
  <c r="F45" i="3" s="1"/>
  <c r="H45" i="3" s="1"/>
  <c r="D44" i="3"/>
  <c r="D43" i="3"/>
  <c r="D42" i="3"/>
  <c r="F42" i="3" s="1"/>
  <c r="H42" i="3" s="1"/>
  <c r="D41" i="3"/>
  <c r="F41" i="3" s="1"/>
  <c r="H41" i="3" s="1"/>
  <c r="D40" i="3"/>
  <c r="F40" i="3" s="1"/>
  <c r="H40" i="3" s="1"/>
  <c r="D39" i="3"/>
  <c r="F39" i="3" s="1"/>
  <c r="H39" i="3" s="1"/>
  <c r="D38" i="3"/>
  <c r="F38" i="3" s="1"/>
  <c r="H38" i="3" s="1"/>
  <c r="D37" i="3"/>
  <c r="F37" i="3" s="1"/>
  <c r="H37" i="3" s="1"/>
  <c r="D36" i="3"/>
  <c r="F36" i="3" s="1"/>
  <c r="H36" i="3" s="1"/>
  <c r="D35" i="3"/>
  <c r="F35" i="3" s="1"/>
  <c r="H35" i="3" s="1"/>
  <c r="D34" i="3"/>
  <c r="D33" i="3"/>
  <c r="F33" i="3" s="1"/>
  <c r="H33" i="3" s="1"/>
  <c r="D32" i="3"/>
  <c r="F32" i="3" s="1"/>
  <c r="H32" i="3" s="1"/>
  <c r="D31" i="3"/>
  <c r="D48" i="3" s="1"/>
  <c r="F43" i="3"/>
  <c r="H43" i="3" s="1"/>
  <c r="F44" i="3"/>
  <c r="H44" i="3" s="1"/>
  <c r="F34" i="3"/>
  <c r="H34" i="3" s="1"/>
  <c r="F46" i="3"/>
  <c r="H46" i="3" s="1"/>
  <c r="F25" i="1"/>
  <c r="E44" i="2"/>
  <c r="E45" i="2" s="1"/>
  <c r="F31" i="3" l="1"/>
  <c r="F48" i="3" s="1"/>
  <c r="H31" i="3" l="1"/>
  <c r="H48" i="3" s="1"/>
</calcChain>
</file>

<file path=xl/sharedStrings.xml><?xml version="1.0" encoding="utf-8"?>
<sst xmlns="http://schemas.openxmlformats.org/spreadsheetml/2006/main" count="246" uniqueCount="124">
  <si>
    <t>Date</t>
  </si>
  <si>
    <t>Inv No</t>
  </si>
  <si>
    <t>Payee</t>
  </si>
  <si>
    <t>Notes</t>
  </si>
  <si>
    <t>Cheque number</t>
  </si>
  <si>
    <t>Amount</t>
  </si>
  <si>
    <t>Bank Statement</t>
  </si>
  <si>
    <t>Subscriptions</t>
  </si>
  <si>
    <t>Village Hall</t>
  </si>
  <si>
    <t>Training</t>
  </si>
  <si>
    <t>Expense</t>
  </si>
  <si>
    <t>Audit</t>
  </si>
  <si>
    <t>Salary</t>
  </si>
  <si>
    <t>Defibrillator</t>
  </si>
  <si>
    <t>Local Elections</t>
  </si>
  <si>
    <t>Insurance</t>
  </si>
  <si>
    <t>Chairman</t>
  </si>
  <si>
    <t>Donations</t>
  </si>
  <si>
    <t>Laptop/IT</t>
  </si>
  <si>
    <t>S137 Payments</t>
  </si>
  <si>
    <t>SID</t>
  </si>
  <si>
    <t>Stationery/Postage</t>
  </si>
  <si>
    <t>Village MTCE</t>
  </si>
  <si>
    <t>Suffolk Cloud</t>
  </si>
  <si>
    <t>A. Clarke</t>
  </si>
  <si>
    <t>*** DO NOT INSERT LINES BELOW THIS LINE ONLY ABOVE</t>
  </si>
  <si>
    <t>Totals</t>
  </si>
  <si>
    <t>CHECK</t>
  </si>
  <si>
    <t>Online reference</t>
  </si>
  <si>
    <t>Expenses</t>
  </si>
  <si>
    <t>Chair's Allowance</t>
  </si>
  <si>
    <t>Stationary/Postage</t>
  </si>
  <si>
    <t>Village Maintenance</t>
  </si>
  <si>
    <t>APRIL 2025</t>
  </si>
  <si>
    <t>Ongoing Financial Statement 2025/2026</t>
  </si>
  <si>
    <t>Reserves</t>
  </si>
  <si>
    <t>Received</t>
  </si>
  <si>
    <t>Deadline</t>
  </si>
  <si>
    <t>Earmarked reserves</t>
  </si>
  <si>
    <t>Locality Funding</t>
  </si>
  <si>
    <t>Locality funding for gates</t>
  </si>
  <si>
    <t>CIL</t>
  </si>
  <si>
    <t>Approved by MSDC for spending</t>
  </si>
  <si>
    <t>Elections</t>
  </si>
  <si>
    <t>NP Costs and Projects</t>
  </si>
  <si>
    <t>General Reserves</t>
  </si>
  <si>
    <t>General Contingency</t>
  </si>
  <si>
    <t>TOTAL</t>
  </si>
  <si>
    <t>Description</t>
  </si>
  <si>
    <t>Reconciled Debits</t>
  </si>
  <si>
    <t>Liable Debits</t>
  </si>
  <si>
    <t>Sub Totals</t>
  </si>
  <si>
    <t>Balance</t>
  </si>
  <si>
    <t>Opening Balance</t>
  </si>
  <si>
    <t>Receipts</t>
  </si>
  <si>
    <t>MSDC Precept</t>
  </si>
  <si>
    <t>Transactions</t>
  </si>
  <si>
    <t>2025/2026 Budget</t>
  </si>
  <si>
    <t>Budget vs actual</t>
  </si>
  <si>
    <t>Miss Helen C Ball</t>
  </si>
  <si>
    <t>Service Charges</t>
  </si>
  <si>
    <t>A Whitehurst</t>
  </si>
  <si>
    <t>MAY 2025</t>
  </si>
  <si>
    <t>IT Services</t>
  </si>
  <si>
    <t>SALC</t>
  </si>
  <si>
    <t>JUNE 2025</t>
  </si>
  <si>
    <t>Cheque 213</t>
  </si>
  <si>
    <t>JULY 2025</t>
  </si>
  <si>
    <t>Cheque 216</t>
  </si>
  <si>
    <t>Cheque 212</t>
  </si>
  <si>
    <t>Cheque 215</t>
  </si>
  <si>
    <t>AUGUST 2025</t>
  </si>
  <si>
    <t>Cheque 214</t>
  </si>
  <si>
    <t>Lloyds Bank</t>
  </si>
  <si>
    <t>Parish Online</t>
  </si>
  <si>
    <t>Heelis &amp; Lodge</t>
  </si>
  <si>
    <t>OCTOBER 2025</t>
  </si>
  <si>
    <t>Cheque 222</t>
  </si>
  <si>
    <t>J. Collett</t>
  </si>
  <si>
    <t>DECEMBER 2025</t>
  </si>
  <si>
    <t>Cheque 219</t>
  </si>
  <si>
    <t>Community Heartbeat</t>
  </si>
  <si>
    <t>Village Hall Hire</t>
  </si>
  <si>
    <t>Cheque 223</t>
  </si>
  <si>
    <t>Cheque 221</t>
  </si>
  <si>
    <t>CAS Ltd</t>
  </si>
  <si>
    <t>NOVEMBER 2025</t>
  </si>
  <si>
    <t>2025/2026</t>
  </si>
  <si>
    <t>Cheque 220</t>
  </si>
  <si>
    <t>Mid Suffolk for Highways</t>
  </si>
  <si>
    <t>FEBRUARY 2026</t>
  </si>
  <si>
    <t>ICO</t>
  </si>
  <si>
    <t>Reconciled Receipts</t>
  </si>
  <si>
    <t>Liable Receipts</t>
  </si>
  <si>
    <t>JANUARY 2026</t>
  </si>
  <si>
    <t>Cheque 218</t>
  </si>
  <si>
    <t>SEPTEMBER 2025</t>
  </si>
  <si>
    <t>Cheque 217</t>
  </si>
  <si>
    <t>Bank Transfer</t>
  </si>
  <si>
    <t>MARCH 2026</t>
  </si>
  <si>
    <t>Wilby Village Hall</t>
  </si>
  <si>
    <t>Cheque 226</t>
  </si>
  <si>
    <t>42UE114-0005</t>
  </si>
  <si>
    <t>receipt</t>
  </si>
  <si>
    <t>service charge</t>
  </si>
  <si>
    <t>WPCSeo2025</t>
  </si>
  <si>
    <t>HL9610</t>
  </si>
  <si>
    <t>salary</t>
  </si>
  <si>
    <t>INV-0976</t>
  </si>
  <si>
    <t>02db8af2120a</t>
  </si>
  <si>
    <t>WPCNov2025</t>
  </si>
  <si>
    <t>WPCJan2026</t>
  </si>
  <si>
    <t>chair allowance</t>
  </si>
  <si>
    <t>Sub-totals</t>
  </si>
  <si>
    <t>RIX</t>
  </si>
  <si>
    <t>From 25/26 budget</t>
  </si>
  <si>
    <t>RIX rebate</t>
  </si>
  <si>
    <t>Highways reimbursement</t>
  </si>
  <si>
    <t>INV-0712</t>
  </si>
  <si>
    <t>WPCMar2025</t>
  </si>
  <si>
    <t>INV-0131</t>
  </si>
  <si>
    <t>land registry searches</t>
  </si>
  <si>
    <t>Added to General Reserves</t>
  </si>
  <si>
    <t>To  General Reserves (above)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</si>
</sst>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\£#,##0.00"/>
    <numFmt numFmtId="166" formatCode="[$£-809]#,##0.00;[Red]\-[$£-809]#,##0.00"/>
    <numFmt numFmtId="167" formatCode="dd/mm/yy"/>
    <numFmt numFmtId="168" formatCode="&quot;£&quot;#,##0.00"/>
  </numFmts>
  <fonts count="27" x14ac:knownFonts="1">
    <font>
      <sz val="11"/>
      <color rgb="FF000000"/>
      <name val="Aptos Narrow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b/>
      <sz val="14"/>
      <name val="Calibri"/>
      <family val="2"/>
    </font>
    <font>
      <b/>
      <sz val="14"/>
      <color rgb="FF3B7D23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3B7D23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1"/>
      <color rgb="FF3B7D23"/>
      <name val="Calibri"/>
      <family val="2"/>
    </font>
    <font>
      <sz val="14"/>
      <name val="Calibri"/>
      <family val="2"/>
    </font>
    <font>
      <sz val="14"/>
      <color rgb="FF3B7D23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729FCF"/>
      <name val="Calibri"/>
      <family val="2"/>
    </font>
    <font>
      <b/>
      <sz val="11"/>
      <color rgb="FF5983B0"/>
      <name val="Calibri"/>
      <family val="2"/>
    </font>
    <font>
      <sz val="11"/>
      <color rgb="FF5983B0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 style="hair">
        <color rgb="FF808080"/>
      </left>
      <right/>
      <top style="hair">
        <color rgb="FF80808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08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65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4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65" fontId="5" fillId="0" borderId="0" xfId="0" applyNumberFormat="1" applyFont="1" applyAlignment="1">
      <alignment vertical="top"/>
    </xf>
    <xf numFmtId="0" fontId="2" fillId="2" borderId="0" xfId="0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1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166" fontId="6" fillId="3" borderId="0" xfId="0" applyNumberFormat="1" applyFont="1" applyFill="1" applyAlignment="1">
      <alignment vertical="top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4" fontId="4" fillId="0" borderId="1" xfId="1" applyFont="1" applyBorder="1" applyAlignment="1" applyProtection="1">
      <alignment horizontal="center" vertical="top" wrapText="1"/>
      <protection hidden="1"/>
    </xf>
    <xf numFmtId="164" fontId="4" fillId="0" borderId="2" xfId="1" applyFont="1" applyBorder="1" applyAlignment="1" applyProtection="1">
      <alignment horizontal="center" vertical="top" wrapText="1"/>
      <protection hidden="1"/>
    </xf>
    <xf numFmtId="0" fontId="7" fillId="0" borderId="0" xfId="0" applyFont="1" applyAlignment="1">
      <alignment vertical="top"/>
    </xf>
    <xf numFmtId="165" fontId="7" fillId="0" borderId="0" xfId="0" applyNumberFormat="1" applyFont="1" applyAlignment="1">
      <alignment vertical="top"/>
    </xf>
    <xf numFmtId="168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10" fillId="0" borderId="8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vertical="top"/>
    </xf>
    <xf numFmtId="0" fontId="7" fillId="4" borderId="12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15" fillId="0" borderId="8" xfId="0" applyFont="1" applyBorder="1" applyAlignment="1">
      <alignment vertical="top"/>
    </xf>
    <xf numFmtId="166" fontId="16" fillId="0" borderId="8" xfId="0" applyNumberFormat="1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14" fontId="16" fillId="0" borderId="8" xfId="0" applyNumberFormat="1" applyFont="1" applyBorder="1" applyAlignment="1">
      <alignment vertical="top"/>
    </xf>
    <xf numFmtId="0" fontId="17" fillId="0" borderId="8" xfId="0" applyFont="1" applyBorder="1" applyAlignment="1">
      <alignment vertical="top" wrapText="1"/>
    </xf>
    <xf numFmtId="14" fontId="7" fillId="0" borderId="8" xfId="0" applyNumberFormat="1" applyFont="1" applyBorder="1" applyAlignment="1">
      <alignment vertical="top"/>
    </xf>
    <xf numFmtId="0" fontId="7" fillId="0" borderId="8" xfId="0" applyFont="1" applyBorder="1" applyAlignment="1">
      <alignment vertical="top"/>
    </xf>
    <xf numFmtId="167" fontId="16" fillId="0" borderId="8" xfId="0" applyNumberFormat="1" applyFont="1" applyBorder="1" applyAlignment="1">
      <alignment vertical="top"/>
    </xf>
    <xf numFmtId="167" fontId="7" fillId="0" borderId="8" xfId="0" applyNumberFormat="1" applyFont="1" applyBorder="1" applyAlignment="1">
      <alignment vertical="top"/>
    </xf>
    <xf numFmtId="166" fontId="10" fillId="0" borderId="8" xfId="0" applyNumberFormat="1" applyFont="1" applyBorder="1" applyAlignment="1">
      <alignment vertical="top"/>
    </xf>
    <xf numFmtId="167" fontId="10" fillId="0" borderId="8" xfId="0" applyNumberFormat="1" applyFont="1" applyBorder="1" applyAlignment="1">
      <alignment vertical="top"/>
    </xf>
    <xf numFmtId="167" fontId="8" fillId="0" borderId="8" xfId="0" applyNumberFormat="1" applyFont="1" applyBorder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8" fillId="0" borderId="6" xfId="0" applyFont="1" applyBorder="1" applyAlignment="1">
      <alignment vertical="top"/>
    </xf>
    <xf numFmtId="0" fontId="2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7" fillId="0" borderId="6" xfId="0" applyFont="1" applyBorder="1" applyAlignment="1">
      <alignment vertical="top"/>
    </xf>
    <xf numFmtId="165" fontId="21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/>
    </xf>
    <xf numFmtId="165" fontId="17" fillId="0" borderId="0" xfId="0" applyNumberFormat="1" applyFont="1" applyAlignment="1">
      <alignment vertical="top"/>
    </xf>
    <xf numFmtId="0" fontId="7" fillId="0" borderId="7" xfId="0" applyFont="1" applyBorder="1" applyAlignment="1">
      <alignment vertical="top"/>
    </xf>
    <xf numFmtId="14" fontId="12" fillId="0" borderId="6" xfId="0" applyNumberFormat="1" applyFont="1" applyBorder="1" applyAlignment="1">
      <alignment vertical="top"/>
    </xf>
    <xf numFmtId="165" fontId="12" fillId="0" borderId="0" xfId="0" applyNumberFormat="1" applyFont="1" applyAlignment="1">
      <alignment vertical="top"/>
    </xf>
    <xf numFmtId="165" fontId="22" fillId="0" borderId="0" xfId="0" applyNumberFormat="1" applyFont="1" applyAlignment="1">
      <alignment vertical="top"/>
    </xf>
    <xf numFmtId="165" fontId="13" fillId="0" borderId="0" xfId="0" applyNumberFormat="1" applyFont="1" applyAlignment="1">
      <alignment vertical="top"/>
    </xf>
    <xf numFmtId="165" fontId="14" fillId="0" borderId="0" xfId="0" applyNumberFormat="1" applyFont="1" applyAlignment="1">
      <alignment vertical="top"/>
    </xf>
    <xf numFmtId="0" fontId="12" fillId="0" borderId="7" xfId="0" applyFont="1" applyBorder="1" applyAlignment="1">
      <alignment vertical="top"/>
    </xf>
    <xf numFmtId="14" fontId="12" fillId="0" borderId="6" xfId="0" applyNumberFormat="1" applyFont="1" applyBorder="1" applyAlignment="1">
      <alignment horizontal="right" vertical="top"/>
    </xf>
    <xf numFmtId="14" fontId="13" fillId="0" borderId="6" xfId="0" applyNumberFormat="1" applyFont="1" applyBorder="1" applyAlignment="1">
      <alignment vertical="top"/>
    </xf>
    <xf numFmtId="0" fontId="13" fillId="0" borderId="7" xfId="0" applyFont="1" applyBorder="1" applyAlignment="1">
      <alignment vertical="top"/>
    </xf>
    <xf numFmtId="14" fontId="13" fillId="0" borderId="6" xfId="0" applyNumberFormat="1" applyFont="1" applyBorder="1" applyAlignment="1">
      <alignment horizontal="right" vertical="top"/>
    </xf>
    <xf numFmtId="0" fontId="22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2" fillId="0" borderId="6" xfId="0" applyFont="1" applyBorder="1" applyAlignment="1">
      <alignment vertical="top"/>
    </xf>
    <xf numFmtId="0" fontId="23" fillId="0" borderId="0" xfId="0" applyFont="1" applyAlignment="1">
      <alignment vertical="top"/>
    </xf>
    <xf numFmtId="0" fontId="7" fillId="3" borderId="6" xfId="0" applyFont="1" applyFill="1" applyBorder="1" applyAlignment="1">
      <alignment vertical="top"/>
    </xf>
    <xf numFmtId="165" fontId="24" fillId="0" borderId="0" xfId="0" applyNumberFormat="1" applyFont="1" applyAlignment="1">
      <alignment vertical="top"/>
    </xf>
    <xf numFmtId="168" fontId="13" fillId="3" borderId="0" xfId="1" applyNumberFormat="1" applyFont="1" applyFill="1" applyBorder="1" applyAlignment="1" applyProtection="1">
      <alignment vertical="top"/>
      <protection hidden="1"/>
    </xf>
    <xf numFmtId="166" fontId="12" fillId="0" borderId="0" xfId="0" applyNumberFormat="1" applyFont="1" applyAlignment="1">
      <alignment vertical="top"/>
    </xf>
    <xf numFmtId="165" fontId="25" fillId="0" borderId="0" xfId="0" applyNumberFormat="1" applyFont="1" applyAlignment="1">
      <alignment vertical="top"/>
    </xf>
    <xf numFmtId="166" fontId="7" fillId="0" borderId="0" xfId="0" applyNumberFormat="1" applyFont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165" fontId="7" fillId="0" borderId="10" xfId="0" applyNumberFormat="1" applyFont="1" applyBorder="1" applyAlignment="1">
      <alignment vertical="top"/>
    </xf>
    <xf numFmtId="165" fontId="21" fillId="0" borderId="10" xfId="0" applyNumberFormat="1" applyFont="1" applyBorder="1" applyAlignment="1">
      <alignment vertical="top"/>
    </xf>
    <xf numFmtId="165" fontId="16" fillId="0" borderId="10" xfId="0" applyNumberFormat="1" applyFont="1" applyBorder="1" applyAlignment="1">
      <alignment vertical="top"/>
    </xf>
    <xf numFmtId="165" fontId="17" fillId="0" borderId="10" xfId="0" applyNumberFormat="1" applyFont="1" applyBorder="1" applyAlignment="1">
      <alignment vertical="top"/>
    </xf>
    <xf numFmtId="0" fontId="7" fillId="0" borderId="11" xfId="0" applyFont="1" applyBorder="1" applyAlignment="1">
      <alignment vertical="top"/>
    </xf>
    <xf numFmtId="165" fontId="26" fillId="0" borderId="0" xfId="0" applyNumberFormat="1" applyFont="1" applyAlignment="1">
      <alignment vertical="top"/>
    </xf>
    <xf numFmtId="165" fontId="15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</cellXfs>
  <cellStyles count="2">
    <cellStyle name="Comma 3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B7D2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4-2025/Budget/25%2026%20Draft%20Budget%20SRL%20V1.1.xlsx" TargetMode="External"/><Relationship Id="rId1" Type="http://schemas.openxmlformats.org/officeDocument/2006/relationships/externalLinkPath" Target="/Users/helen/2024-2025/Budget/25%2026%20Draft%20Budget%20SRL%20V1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 Budget analysis 202526"/>
      <sheetName val="Liable"/>
      <sheetName val="Reconciled"/>
      <sheetName val="2024-2025"/>
      <sheetName val="A B Budget"/>
      <sheetName val="Balance Sheet 23 24"/>
    </sheetNames>
    <sheetDataSet>
      <sheetData sheetId="0" refreshError="1">
        <row r="22">
          <cell r="J22" t="str">
            <v>Outgoings remaining to Y/E</v>
          </cell>
          <cell r="K22" t="str">
            <v>Anticipated Y/E Outcome</v>
          </cell>
          <cell r="L22" t="str">
            <v>Anticipated Y/E £ of budget remaining</v>
          </cell>
          <cell r="M22" t="str">
            <v>Anticipated Y/E % of budget utilised</v>
          </cell>
          <cell r="N22" t="str">
            <v>2025/26 Budget</v>
          </cell>
        </row>
        <row r="23">
          <cell r="J23" t="str">
            <v>Subscriptions</v>
          </cell>
          <cell r="K23">
            <v>218.44</v>
          </cell>
          <cell r="L23">
            <v>31.56</v>
          </cell>
          <cell r="M23">
            <v>0.29372058625789998</v>
          </cell>
          <cell r="N23">
            <v>250</v>
          </cell>
        </row>
        <row r="24">
          <cell r="J24" t="str">
            <v>Village Hall Hire</v>
          </cell>
          <cell r="K24">
            <v>226</v>
          </cell>
          <cell r="L24">
            <v>-26</v>
          </cell>
          <cell r="M24">
            <v>0.465403624382208</v>
          </cell>
          <cell r="N24">
            <v>250</v>
          </cell>
        </row>
        <row r="25">
          <cell r="J25" t="str">
            <v>Training</v>
          </cell>
          <cell r="K25">
            <v>145.19999999999999</v>
          </cell>
          <cell r="L25">
            <v>354.8</v>
          </cell>
          <cell r="M25" t="str">
            <v/>
          </cell>
          <cell r="N25">
            <v>307.5</v>
          </cell>
        </row>
        <row r="26">
          <cell r="J26" t="str">
            <v>Expenses</v>
          </cell>
          <cell r="K26">
            <v>63.45</v>
          </cell>
          <cell r="L26">
            <v>136.55000000000001</v>
          </cell>
          <cell r="M26">
            <v>4.1630307126032599E-2</v>
          </cell>
          <cell r="N26">
            <v>200</v>
          </cell>
        </row>
        <row r="27">
          <cell r="J27" t="str">
            <v>Audit</v>
          </cell>
          <cell r="K27">
            <v>130</v>
          </cell>
          <cell r="L27">
            <v>120</v>
          </cell>
          <cell r="M27">
            <v>1.44444444444444</v>
          </cell>
          <cell r="N27">
            <v>133.25</v>
          </cell>
        </row>
        <row r="28">
          <cell r="J28" t="str">
            <v>Salary</v>
          </cell>
          <cell r="K28">
            <v>3769.32</v>
          </cell>
          <cell r="L28">
            <v>-503.32000000000102</v>
          </cell>
          <cell r="M28">
            <v>1.1541090018371101</v>
          </cell>
          <cell r="N28">
            <v>3588.1559999999999</v>
          </cell>
        </row>
        <row r="29">
          <cell r="J29" t="str">
            <v>Defibrilator</v>
          </cell>
          <cell r="K29">
            <v>506.2</v>
          </cell>
          <cell r="L29">
            <v>-106.2</v>
          </cell>
          <cell r="M29">
            <v>1.2655000000000001</v>
          </cell>
          <cell r="N29">
            <v>200</v>
          </cell>
        </row>
        <row r="30">
          <cell r="J30" t="str">
            <v>Local Elections</v>
          </cell>
          <cell r="K30">
            <v>0</v>
          </cell>
          <cell r="L30">
            <v>250</v>
          </cell>
          <cell r="M30">
            <v>0</v>
          </cell>
          <cell r="N30">
            <v>0</v>
          </cell>
        </row>
        <row r="31">
          <cell r="J31" t="str">
            <v>Insurance</v>
          </cell>
          <cell r="K31">
            <v>241</v>
          </cell>
          <cell r="L31">
            <v>209</v>
          </cell>
          <cell r="M31">
            <v>0.53555555555555601</v>
          </cell>
          <cell r="N31">
            <v>500</v>
          </cell>
        </row>
        <row r="32">
          <cell r="J32" t="str">
            <v>Chair's Allowance</v>
          </cell>
          <cell r="K32">
            <v>0</v>
          </cell>
          <cell r="L32">
            <v>50</v>
          </cell>
          <cell r="M32">
            <v>0</v>
          </cell>
          <cell r="N32">
            <v>50</v>
          </cell>
        </row>
        <row r="33">
          <cell r="J33" t="str">
            <v>Mileage allowance</v>
          </cell>
          <cell r="K33">
            <v>28.8</v>
          </cell>
          <cell r="L33">
            <v>-28.8</v>
          </cell>
          <cell r="M33" t="str">
            <v/>
          </cell>
          <cell r="N33">
            <v>102.5</v>
          </cell>
        </row>
        <row r="34">
          <cell r="J34" t="str">
            <v>Donations</v>
          </cell>
          <cell r="K34">
            <v>150</v>
          </cell>
          <cell r="L34">
            <v>0</v>
          </cell>
          <cell r="M34">
            <v>1</v>
          </cell>
          <cell r="N34">
            <v>200</v>
          </cell>
        </row>
        <row r="35">
          <cell r="J35" t="str">
            <v>Laptop/IT</v>
          </cell>
          <cell r="K35">
            <v>120</v>
          </cell>
          <cell r="L35">
            <v>130</v>
          </cell>
          <cell r="M35">
            <v>0.48</v>
          </cell>
          <cell r="N35">
            <v>256.25</v>
          </cell>
        </row>
        <row r="36">
          <cell r="J36" t="str">
            <v>S137 Payments</v>
          </cell>
          <cell r="K36">
            <v>0</v>
          </cell>
          <cell r="L36">
            <v>100</v>
          </cell>
          <cell r="M36">
            <v>0</v>
          </cell>
          <cell r="N36">
            <v>100</v>
          </cell>
        </row>
        <row r="37">
          <cell r="J37" t="str">
            <v>SID</v>
          </cell>
          <cell r="K37">
            <v>0</v>
          </cell>
          <cell r="L37">
            <v>100</v>
          </cell>
          <cell r="M37">
            <v>0</v>
          </cell>
          <cell r="N37">
            <v>102.5</v>
          </cell>
        </row>
        <row r="38">
          <cell r="J38" t="str">
            <v>Village Maintenance</v>
          </cell>
          <cell r="K38">
            <v>0</v>
          </cell>
          <cell r="L38">
            <v>1250</v>
          </cell>
          <cell r="M38">
            <v>0</v>
          </cell>
          <cell r="N38">
            <v>0</v>
          </cell>
        </row>
        <row r="39">
          <cell r="J39" t="str">
            <v>Stationary/postage</v>
          </cell>
          <cell r="K39">
            <v>20.2</v>
          </cell>
          <cell r="L39">
            <v>39.799999999999997</v>
          </cell>
          <cell r="M39">
            <v>0.336666666666667</v>
          </cell>
          <cell r="N39">
            <v>61.5</v>
          </cell>
        </row>
        <row r="40">
          <cell r="J40" t="str">
            <v>General reserves</v>
          </cell>
          <cell r="K40">
            <v>0</v>
          </cell>
          <cell r="L40">
            <v>0</v>
          </cell>
          <cell r="M40" t="str">
            <v/>
          </cell>
          <cell r="N40">
            <v>750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X46"/>
  <sheetViews>
    <sheetView zoomScale="95" zoomScaleNormal="95" workbookViewId="0">
      <pane ySplit="2" topLeftCell="A3" activePane="bottomLeft" state="frozen"/>
      <selection activeCell="D1" sqref="D1"/>
      <selection pane="bottomLeft" activeCell="A42" sqref="A42:XFD42"/>
    </sheetView>
  </sheetViews>
  <sheetFormatPr defaultColWidth="9.140625" defaultRowHeight="15" x14ac:dyDescent="0.25"/>
  <cols>
    <col min="1" max="1" width="15.42578125" style="5" customWidth="1"/>
    <col min="2" max="2" width="23.28515625" style="29" customWidth="1"/>
    <col min="3" max="3" width="43.42578125" style="5" customWidth="1"/>
    <col min="4" max="4" width="16.7109375" style="5" customWidth="1"/>
    <col min="5" max="5" width="10.28515625" style="5" customWidth="1"/>
    <col min="6" max="6" width="16.5703125" style="11" customWidth="1"/>
    <col min="7" max="7" width="13.28515625" style="5" customWidth="1"/>
    <col min="8" max="8" width="10.85546875" style="5" customWidth="1"/>
    <col min="9" max="12" width="10.28515625" style="5" customWidth="1"/>
    <col min="13" max="13" width="12.5703125" style="5" customWidth="1"/>
    <col min="14" max="14" width="14.28515625" style="5" customWidth="1"/>
    <col min="15" max="25" width="10.28515625" style="5" customWidth="1"/>
    <col min="26" max="16384" width="9.140625" style="5"/>
  </cols>
  <sheetData>
    <row r="2" spans="1:24" s="22" customFormat="1" ht="45" x14ac:dyDescent="0.25">
      <c r="A2" s="22" t="s">
        <v>0</v>
      </c>
      <c r="B2" s="22" t="s">
        <v>1</v>
      </c>
      <c r="C2" s="22" t="s">
        <v>2</v>
      </c>
      <c r="D2" s="22" t="s">
        <v>28</v>
      </c>
      <c r="E2" s="22" t="s">
        <v>5</v>
      </c>
      <c r="F2" s="23" t="s">
        <v>6</v>
      </c>
      <c r="G2" s="22" t="s">
        <v>7</v>
      </c>
      <c r="H2" s="22" t="s">
        <v>8</v>
      </c>
      <c r="I2" s="22" t="s">
        <v>9</v>
      </c>
      <c r="J2" s="22" t="s">
        <v>29</v>
      </c>
      <c r="K2" s="22" t="s">
        <v>11</v>
      </c>
      <c r="L2" s="22" t="s">
        <v>12</v>
      </c>
      <c r="M2" s="24" t="s">
        <v>13</v>
      </c>
      <c r="N2" s="22" t="s">
        <v>14</v>
      </c>
      <c r="O2" s="22" t="s">
        <v>15</v>
      </c>
      <c r="P2" s="25" t="s">
        <v>30</v>
      </c>
      <c r="Q2" s="22" t="s">
        <v>17</v>
      </c>
      <c r="R2" s="22" t="s">
        <v>18</v>
      </c>
      <c r="S2" s="22" t="s">
        <v>19</v>
      </c>
      <c r="T2" s="22" t="s">
        <v>20</v>
      </c>
      <c r="U2" s="22" t="s">
        <v>31</v>
      </c>
      <c r="V2" s="22" t="s">
        <v>32</v>
      </c>
    </row>
    <row r="3" spans="1:24" x14ac:dyDescent="0.25">
      <c r="A3" s="3">
        <v>45750</v>
      </c>
      <c r="B3" s="29" t="s">
        <v>107</v>
      </c>
      <c r="C3" s="5" t="s">
        <v>24</v>
      </c>
      <c r="D3" s="5" t="s">
        <v>61</v>
      </c>
      <c r="E3" s="6">
        <v>265.72000000000003</v>
      </c>
      <c r="F3" s="11" t="s">
        <v>33</v>
      </c>
      <c r="G3" s="6"/>
      <c r="H3" s="6"/>
      <c r="I3" s="6"/>
      <c r="J3" s="6"/>
      <c r="K3" s="6"/>
      <c r="L3" s="6">
        <v>265.72000000000003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x14ac:dyDescent="0.25">
      <c r="A4" s="3">
        <v>45769</v>
      </c>
      <c r="B4" s="29" t="s">
        <v>104</v>
      </c>
      <c r="C4" s="5" t="s">
        <v>73</v>
      </c>
      <c r="D4" s="5" t="s">
        <v>60</v>
      </c>
      <c r="E4" s="6">
        <v>4.75</v>
      </c>
      <c r="F4" s="11" t="s">
        <v>33</v>
      </c>
      <c r="G4" s="6">
        <v>4.75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x14ac:dyDescent="0.25">
      <c r="A5" s="3">
        <v>45771</v>
      </c>
      <c r="B5" s="107" t="s">
        <v>121</v>
      </c>
      <c r="C5" s="5" t="s">
        <v>59</v>
      </c>
      <c r="D5" s="5" t="s">
        <v>59</v>
      </c>
      <c r="E5" s="6">
        <v>35</v>
      </c>
      <c r="F5" s="11" t="s">
        <v>33</v>
      </c>
      <c r="G5" s="6"/>
      <c r="H5" s="6"/>
      <c r="I5" s="6"/>
      <c r="J5" s="6">
        <v>35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x14ac:dyDescent="0.25">
      <c r="A6" s="3">
        <v>45783</v>
      </c>
      <c r="B6" s="29" t="s">
        <v>107</v>
      </c>
      <c r="C6" s="5" t="s">
        <v>24</v>
      </c>
      <c r="D6" s="5" t="s">
        <v>61</v>
      </c>
      <c r="E6" s="6">
        <v>265.72000000000003</v>
      </c>
      <c r="F6" s="11" t="s">
        <v>62</v>
      </c>
      <c r="G6" s="6"/>
      <c r="H6" s="6"/>
      <c r="I6" s="6"/>
      <c r="J6" s="6"/>
      <c r="K6" s="6"/>
      <c r="L6" s="6">
        <v>265.72000000000003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x14ac:dyDescent="0.25">
      <c r="A7" s="3">
        <v>45783</v>
      </c>
      <c r="B7" s="29" t="s">
        <v>107</v>
      </c>
      <c r="C7" s="5" t="s">
        <v>24</v>
      </c>
      <c r="D7" s="5" t="s">
        <v>61</v>
      </c>
      <c r="E7" s="6">
        <v>9</v>
      </c>
      <c r="F7" s="11" t="s">
        <v>62</v>
      </c>
      <c r="G7" s="6"/>
      <c r="H7" s="6"/>
      <c r="I7" s="6"/>
      <c r="J7" s="6"/>
      <c r="K7" s="6"/>
      <c r="L7" s="6">
        <v>9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x14ac:dyDescent="0.25">
      <c r="A8" s="3">
        <v>45783</v>
      </c>
      <c r="B8" s="107" t="s">
        <v>118</v>
      </c>
      <c r="C8" s="5" t="s">
        <v>63</v>
      </c>
      <c r="D8" s="5" t="s">
        <v>63</v>
      </c>
      <c r="E8" s="6">
        <v>20</v>
      </c>
      <c r="F8" s="11" t="s">
        <v>62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20</v>
      </c>
      <c r="S8" s="6"/>
      <c r="T8" s="6"/>
      <c r="U8" s="6"/>
      <c r="V8" s="6"/>
      <c r="W8" s="6"/>
      <c r="X8" s="6"/>
    </row>
    <row r="9" spans="1:24" x14ac:dyDescent="0.25">
      <c r="A9" s="3">
        <v>45783</v>
      </c>
      <c r="B9" s="107">
        <v>29747</v>
      </c>
      <c r="C9" s="5" t="s">
        <v>64</v>
      </c>
      <c r="D9" s="5" t="s">
        <v>64</v>
      </c>
      <c r="E9" s="6">
        <v>54</v>
      </c>
      <c r="F9" s="11" t="s">
        <v>62</v>
      </c>
      <c r="G9" s="6">
        <v>54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x14ac:dyDescent="0.25">
      <c r="A10" s="3">
        <v>45783</v>
      </c>
      <c r="B10" s="107">
        <v>30099</v>
      </c>
      <c r="C10" s="5" t="s">
        <v>64</v>
      </c>
      <c r="D10" s="5" t="s">
        <v>64</v>
      </c>
      <c r="E10" s="6">
        <v>175.66</v>
      </c>
      <c r="F10" s="11" t="s">
        <v>62</v>
      </c>
      <c r="G10" s="6">
        <v>175.66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x14ac:dyDescent="0.25">
      <c r="A11" s="3">
        <v>45783</v>
      </c>
      <c r="B11" s="107" t="s">
        <v>120</v>
      </c>
      <c r="C11" s="5" t="s">
        <v>23</v>
      </c>
      <c r="D11" s="5" t="s">
        <v>23</v>
      </c>
      <c r="E11" s="6">
        <v>120</v>
      </c>
      <c r="F11" s="11" t="s">
        <v>62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>
        <v>120</v>
      </c>
      <c r="S11" s="6"/>
      <c r="T11" s="6"/>
      <c r="U11" s="6"/>
      <c r="V11" s="6"/>
      <c r="W11" s="6"/>
      <c r="X11" s="6"/>
    </row>
    <row r="12" spans="1:24" x14ac:dyDescent="0.25">
      <c r="A12" s="3">
        <v>45783</v>
      </c>
      <c r="B12" s="107" t="s">
        <v>119</v>
      </c>
      <c r="C12" s="5" t="s">
        <v>8</v>
      </c>
      <c r="D12" s="5" t="s">
        <v>8</v>
      </c>
      <c r="E12" s="6">
        <v>44</v>
      </c>
      <c r="F12" s="11" t="s">
        <v>62</v>
      </c>
      <c r="G12" s="6"/>
      <c r="H12" s="6">
        <v>44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x14ac:dyDescent="0.25">
      <c r="A13" s="3">
        <v>45796</v>
      </c>
      <c r="B13" s="29" t="s">
        <v>104</v>
      </c>
      <c r="C13" s="5" t="s">
        <v>73</v>
      </c>
      <c r="D13" s="5" t="s">
        <v>60</v>
      </c>
      <c r="E13" s="6">
        <v>5.25</v>
      </c>
      <c r="F13" s="11" t="s">
        <v>62</v>
      </c>
      <c r="G13" s="6">
        <v>5.25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25">
      <c r="A14" s="3">
        <v>45813</v>
      </c>
      <c r="B14" s="29" t="s">
        <v>107</v>
      </c>
      <c r="C14" s="5" t="s">
        <v>24</v>
      </c>
      <c r="D14" s="5" t="s">
        <v>61</v>
      </c>
      <c r="E14" s="6">
        <v>265.72000000000003</v>
      </c>
      <c r="F14" s="11" t="s">
        <v>65</v>
      </c>
      <c r="G14" s="6"/>
      <c r="H14" s="6"/>
      <c r="I14" s="6"/>
      <c r="J14" s="6"/>
      <c r="K14" s="6"/>
      <c r="L14" s="6">
        <v>265.72000000000003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25">
      <c r="A15" s="3">
        <v>45825</v>
      </c>
      <c r="B15" s="29" t="s">
        <v>104</v>
      </c>
      <c r="C15" s="5" t="s">
        <v>73</v>
      </c>
      <c r="D15" s="5" t="s">
        <v>60</v>
      </c>
      <c r="E15" s="6">
        <v>4.25</v>
      </c>
      <c r="F15" s="11" t="s">
        <v>65</v>
      </c>
      <c r="G15" s="6">
        <v>4.25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x14ac:dyDescent="0.25">
      <c r="A16" s="3">
        <v>45853</v>
      </c>
      <c r="B16" s="29" t="s">
        <v>107</v>
      </c>
      <c r="C16" s="5" t="s">
        <v>24</v>
      </c>
      <c r="D16" s="5" t="s">
        <v>66</v>
      </c>
      <c r="E16" s="7">
        <v>16.28</v>
      </c>
      <c r="F16" s="11" t="s">
        <v>67</v>
      </c>
      <c r="G16" s="6"/>
      <c r="H16" s="6"/>
      <c r="I16" s="6"/>
      <c r="J16" s="6"/>
      <c r="K16" s="6"/>
      <c r="L16" s="6">
        <v>16.28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x14ac:dyDescent="0.25">
      <c r="A17" s="3">
        <v>45853</v>
      </c>
      <c r="B17" s="29" t="s">
        <v>107</v>
      </c>
      <c r="C17" s="5" t="s">
        <v>24</v>
      </c>
      <c r="D17" s="5" t="s">
        <v>68</v>
      </c>
      <c r="E17" s="7">
        <v>44.1</v>
      </c>
      <c r="F17" s="11" t="s">
        <v>67</v>
      </c>
      <c r="G17" s="6"/>
      <c r="H17" s="6"/>
      <c r="I17" s="6"/>
      <c r="J17" s="6"/>
      <c r="K17" s="6"/>
      <c r="L17" s="6">
        <v>44.1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x14ac:dyDescent="0.25">
      <c r="A18" s="3">
        <v>45856</v>
      </c>
      <c r="B18" s="29" t="s">
        <v>103</v>
      </c>
      <c r="C18" s="5" t="s">
        <v>59</v>
      </c>
      <c r="D18" s="5" t="s">
        <v>69</v>
      </c>
      <c r="E18" s="7">
        <v>15.85</v>
      </c>
      <c r="F18" s="11" t="s">
        <v>67</v>
      </c>
      <c r="G18" s="6"/>
      <c r="H18" s="6"/>
      <c r="I18" s="6"/>
      <c r="J18" s="6">
        <v>15.85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25">
      <c r="A19" s="3">
        <v>45859</v>
      </c>
      <c r="B19" s="29" t="s">
        <v>104</v>
      </c>
      <c r="C19" s="5" t="s">
        <v>73</v>
      </c>
      <c r="D19" s="5" t="s">
        <v>60</v>
      </c>
      <c r="E19" s="6">
        <v>4.25</v>
      </c>
      <c r="F19" s="11" t="s">
        <v>67</v>
      </c>
      <c r="G19" s="6">
        <v>4.25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x14ac:dyDescent="0.25">
      <c r="A20" s="3">
        <v>45861</v>
      </c>
      <c r="B20" s="29" t="s">
        <v>106</v>
      </c>
      <c r="C20" s="5" t="s">
        <v>75</v>
      </c>
      <c r="D20" s="5" t="s">
        <v>70</v>
      </c>
      <c r="E20" s="6">
        <v>130</v>
      </c>
      <c r="F20" s="11" t="s">
        <v>67</v>
      </c>
      <c r="G20" s="6"/>
      <c r="H20" s="6"/>
      <c r="I20" s="6"/>
      <c r="J20" s="6"/>
      <c r="K20" s="6">
        <v>130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25">
      <c r="A21" s="3">
        <v>45888</v>
      </c>
      <c r="B21" s="29" t="s">
        <v>104</v>
      </c>
      <c r="C21" s="5" t="s">
        <v>73</v>
      </c>
      <c r="D21" s="5" t="s">
        <v>60</v>
      </c>
      <c r="E21" s="6">
        <v>4.25</v>
      </c>
      <c r="F21" s="11" t="s">
        <v>71</v>
      </c>
      <c r="G21" s="6">
        <v>4.25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s="15" customFormat="1" ht="16.5" customHeight="1" x14ac:dyDescent="0.25">
      <c r="A22" s="14">
        <v>45889</v>
      </c>
      <c r="B22" s="29" t="s">
        <v>102</v>
      </c>
      <c r="C22" s="15" t="s">
        <v>74</v>
      </c>
      <c r="D22" s="5" t="s">
        <v>72</v>
      </c>
      <c r="E22" s="6">
        <v>360</v>
      </c>
      <c r="F22" s="11" t="s">
        <v>71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6">
        <v>360</v>
      </c>
      <c r="S22" s="16"/>
      <c r="T22" s="16"/>
      <c r="U22" s="16"/>
      <c r="V22" s="16"/>
      <c r="W22" s="16"/>
      <c r="X22" s="16"/>
    </row>
    <row r="23" spans="1:24" s="15" customFormat="1" ht="16.5" customHeight="1" x14ac:dyDescent="0.25">
      <c r="A23" s="14">
        <v>45918</v>
      </c>
      <c r="B23" s="29" t="s">
        <v>107</v>
      </c>
      <c r="C23" s="5" t="s">
        <v>24</v>
      </c>
      <c r="D23" s="5" t="s">
        <v>95</v>
      </c>
      <c r="E23" s="6">
        <v>70.12</v>
      </c>
      <c r="F23" s="11" t="s">
        <v>96</v>
      </c>
      <c r="G23" s="16"/>
      <c r="H23" s="16"/>
      <c r="I23" s="16"/>
      <c r="J23" s="16"/>
      <c r="K23" s="16"/>
      <c r="L23" s="16">
        <v>70.12</v>
      </c>
      <c r="M23" s="16"/>
      <c r="N23" s="16"/>
      <c r="O23" s="16"/>
      <c r="P23" s="16"/>
      <c r="Q23" s="16"/>
      <c r="R23" s="6"/>
      <c r="S23" s="16"/>
      <c r="T23" s="16"/>
      <c r="U23" s="16"/>
      <c r="V23" s="16"/>
      <c r="W23" s="16"/>
      <c r="X23" s="16"/>
    </row>
    <row r="24" spans="1:24" s="15" customFormat="1" ht="16.5" customHeight="1" x14ac:dyDescent="0.25">
      <c r="A24" s="14">
        <v>45919</v>
      </c>
      <c r="B24" s="29" t="s">
        <v>104</v>
      </c>
      <c r="C24" s="5" t="s">
        <v>73</v>
      </c>
      <c r="D24" s="5" t="s">
        <v>60</v>
      </c>
      <c r="E24" s="6">
        <v>6.25</v>
      </c>
      <c r="F24" s="11" t="s">
        <v>96</v>
      </c>
      <c r="G24" s="16">
        <v>6.25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6"/>
      <c r="S24" s="16"/>
      <c r="T24" s="16"/>
      <c r="U24" s="16"/>
      <c r="V24" s="16"/>
      <c r="W24" s="16"/>
      <c r="X24" s="16"/>
    </row>
    <row r="25" spans="1:24" s="15" customFormat="1" ht="16.5" customHeight="1" x14ac:dyDescent="0.25">
      <c r="A25" s="14">
        <v>45922</v>
      </c>
      <c r="B25" s="29">
        <v>91265378</v>
      </c>
      <c r="C25" s="15" t="s">
        <v>15</v>
      </c>
      <c r="D25" s="5" t="s">
        <v>97</v>
      </c>
      <c r="E25" s="6">
        <v>241</v>
      </c>
      <c r="F25" s="11" t="s">
        <v>96</v>
      </c>
      <c r="G25" s="16"/>
      <c r="H25" s="16"/>
      <c r="I25" s="16"/>
      <c r="J25" s="16"/>
      <c r="K25" s="16"/>
      <c r="L25" s="16"/>
      <c r="M25" s="16"/>
      <c r="N25" s="16"/>
      <c r="O25" s="16">
        <v>241</v>
      </c>
      <c r="P25" s="16"/>
      <c r="Q25" s="16"/>
      <c r="R25" s="6"/>
      <c r="S25" s="16"/>
      <c r="T25" s="16"/>
      <c r="U25" s="16"/>
      <c r="V25" s="16"/>
      <c r="W25" s="16"/>
      <c r="X25" s="16"/>
    </row>
    <row r="26" spans="1:24" x14ac:dyDescent="0.25">
      <c r="A26" s="14">
        <v>45950</v>
      </c>
      <c r="B26" s="29" t="s">
        <v>104</v>
      </c>
      <c r="C26" s="5" t="s">
        <v>73</v>
      </c>
      <c r="D26" s="5" t="s">
        <v>60</v>
      </c>
      <c r="E26" s="6">
        <v>4.75</v>
      </c>
      <c r="F26" s="11" t="s">
        <v>76</v>
      </c>
      <c r="G26" s="6">
        <v>4.75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x14ac:dyDescent="0.25">
      <c r="A27" s="14">
        <v>45979</v>
      </c>
      <c r="B27" s="29" t="s">
        <v>104</v>
      </c>
      <c r="C27" s="5" t="s">
        <v>73</v>
      </c>
      <c r="D27" s="5" t="s">
        <v>60</v>
      </c>
      <c r="E27" s="6">
        <v>5.25</v>
      </c>
      <c r="F27" s="11" t="s">
        <v>86</v>
      </c>
      <c r="G27" s="6">
        <v>5.25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x14ac:dyDescent="0.25">
      <c r="A28" s="14">
        <v>45987</v>
      </c>
      <c r="B28" s="29">
        <v>30619</v>
      </c>
      <c r="C28" s="5" t="s">
        <v>64</v>
      </c>
      <c r="D28" s="5" t="s">
        <v>88</v>
      </c>
      <c r="E28" s="6">
        <v>54</v>
      </c>
      <c r="F28" s="11" t="s">
        <v>86</v>
      </c>
      <c r="G28" s="6">
        <v>54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x14ac:dyDescent="0.25">
      <c r="A29" s="14">
        <v>45974</v>
      </c>
      <c r="B29" s="29" t="s">
        <v>112</v>
      </c>
      <c r="C29" s="5" t="s">
        <v>78</v>
      </c>
      <c r="D29" s="5" t="s">
        <v>77</v>
      </c>
      <c r="E29" s="6">
        <v>20</v>
      </c>
      <c r="F29" s="11" t="s">
        <v>79</v>
      </c>
      <c r="G29" s="6"/>
      <c r="H29" s="6"/>
      <c r="I29" s="6"/>
      <c r="J29" s="6"/>
      <c r="K29" s="6"/>
      <c r="L29" s="6">
        <v>20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x14ac:dyDescent="0.25">
      <c r="A30" s="14">
        <v>45974</v>
      </c>
      <c r="B30" s="29">
        <v>27450</v>
      </c>
      <c r="C30" s="5" t="s">
        <v>81</v>
      </c>
      <c r="D30" s="5" t="s">
        <v>80</v>
      </c>
      <c r="E30" s="6">
        <v>120</v>
      </c>
      <c r="F30" s="11" t="s">
        <v>79</v>
      </c>
      <c r="G30" s="6"/>
      <c r="H30" s="6"/>
      <c r="I30" s="6"/>
      <c r="J30" s="6"/>
      <c r="K30" s="6"/>
      <c r="L30" s="6"/>
      <c r="M30" s="6">
        <v>120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x14ac:dyDescent="0.25">
      <c r="A31" s="14">
        <v>45974</v>
      </c>
      <c r="B31" s="29" t="s">
        <v>105</v>
      </c>
      <c r="C31" s="5" t="s">
        <v>82</v>
      </c>
      <c r="D31" s="5" t="s">
        <v>84</v>
      </c>
      <c r="E31" s="6">
        <v>138</v>
      </c>
      <c r="F31" s="11" t="s">
        <v>79</v>
      </c>
      <c r="G31" s="6"/>
      <c r="H31" s="6">
        <v>138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x14ac:dyDescent="0.25">
      <c r="A32" s="14">
        <v>46010</v>
      </c>
      <c r="B32" s="29" t="s">
        <v>104</v>
      </c>
      <c r="C32" s="5" t="s">
        <v>73</v>
      </c>
      <c r="D32" s="5" t="s">
        <v>60</v>
      </c>
      <c r="E32" s="6">
        <v>4.25</v>
      </c>
      <c r="F32" s="11" t="s">
        <v>79</v>
      </c>
      <c r="G32" s="6">
        <v>4.25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x14ac:dyDescent="0.25">
      <c r="A33" s="14">
        <v>46013</v>
      </c>
      <c r="B33" s="29" t="s">
        <v>108</v>
      </c>
      <c r="C33" s="5" t="s">
        <v>85</v>
      </c>
      <c r="D33" s="5" t="s">
        <v>83</v>
      </c>
      <c r="E33" s="6">
        <v>219</v>
      </c>
      <c r="F33" s="11" t="s">
        <v>79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219</v>
      </c>
      <c r="S33" s="6"/>
      <c r="T33" s="6"/>
      <c r="U33" s="6"/>
      <c r="V33" s="6"/>
      <c r="W33" s="6"/>
      <c r="X33" s="6"/>
    </row>
    <row r="34" spans="1:24" x14ac:dyDescent="0.25">
      <c r="A34" s="14">
        <v>46041</v>
      </c>
      <c r="B34" s="29" t="s">
        <v>104</v>
      </c>
      <c r="C34" s="5" t="s">
        <v>73</v>
      </c>
      <c r="D34" s="5" t="s">
        <v>60</v>
      </c>
      <c r="E34" s="6">
        <v>5.75</v>
      </c>
      <c r="F34" s="11" t="s">
        <v>94</v>
      </c>
      <c r="G34" s="6">
        <v>5.75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25">
      <c r="A35" s="14">
        <v>46070</v>
      </c>
      <c r="B35" s="29" t="s">
        <v>104</v>
      </c>
      <c r="C35" s="5" t="s">
        <v>73</v>
      </c>
      <c r="D35" s="5" t="s">
        <v>60</v>
      </c>
      <c r="E35" s="6">
        <v>5.25</v>
      </c>
      <c r="F35" s="11" t="s">
        <v>90</v>
      </c>
      <c r="G35" s="6">
        <v>5.25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x14ac:dyDescent="0.25">
      <c r="A36" s="14">
        <v>46084</v>
      </c>
      <c r="B36" s="29" t="s">
        <v>109</v>
      </c>
      <c r="C36" s="5" t="s">
        <v>91</v>
      </c>
      <c r="D36" s="5" t="s">
        <v>98</v>
      </c>
      <c r="E36" s="6">
        <v>52</v>
      </c>
      <c r="F36" s="11" t="s">
        <v>99</v>
      </c>
      <c r="G36" s="6">
        <v>52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x14ac:dyDescent="0.25">
      <c r="A37" s="14">
        <v>46084</v>
      </c>
      <c r="B37" s="29" t="s">
        <v>110</v>
      </c>
      <c r="C37" s="5" t="s">
        <v>100</v>
      </c>
      <c r="D37" s="5" t="s">
        <v>98</v>
      </c>
      <c r="E37" s="6">
        <v>44</v>
      </c>
      <c r="F37" s="11" t="s">
        <v>99</v>
      </c>
      <c r="G37" s="6"/>
      <c r="H37" s="6">
        <v>44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x14ac:dyDescent="0.25">
      <c r="A38" s="14">
        <v>46084</v>
      </c>
      <c r="B38" s="29" t="s">
        <v>111</v>
      </c>
      <c r="C38" s="5" t="s">
        <v>100</v>
      </c>
      <c r="D38" s="5" t="s">
        <v>98</v>
      </c>
      <c r="E38" s="6">
        <v>22</v>
      </c>
      <c r="F38" s="11" t="s">
        <v>99</v>
      </c>
      <c r="G38" s="6"/>
      <c r="H38" s="6">
        <v>22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x14ac:dyDescent="0.25">
      <c r="A39" s="14">
        <v>46098</v>
      </c>
      <c r="B39" s="29">
        <v>30990</v>
      </c>
      <c r="C39" s="5" t="s">
        <v>64</v>
      </c>
      <c r="D39" s="5" t="s">
        <v>98</v>
      </c>
      <c r="E39" s="6">
        <v>54</v>
      </c>
      <c r="F39" s="11" t="s">
        <v>99</v>
      </c>
      <c r="G39" s="6">
        <v>54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x14ac:dyDescent="0.25">
      <c r="A40" s="14">
        <v>46098</v>
      </c>
      <c r="B40" s="29" t="s">
        <v>104</v>
      </c>
      <c r="C40" s="5" t="s">
        <v>73</v>
      </c>
      <c r="D40" s="5" t="s">
        <v>73</v>
      </c>
      <c r="E40" s="6">
        <v>4.25</v>
      </c>
      <c r="F40" s="11" t="s">
        <v>99</v>
      </c>
      <c r="G40" s="6">
        <v>4.25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x14ac:dyDescent="0.25">
      <c r="A41" s="3">
        <v>46111</v>
      </c>
      <c r="B41" s="29">
        <v>20808</v>
      </c>
      <c r="C41" s="5" t="s">
        <v>81</v>
      </c>
      <c r="D41" s="5" t="s">
        <v>101</v>
      </c>
      <c r="E41" s="6">
        <v>151.19999999999999</v>
      </c>
      <c r="F41" s="11" t="s">
        <v>99</v>
      </c>
      <c r="M41" s="28">
        <v>151.19999999999999</v>
      </c>
    </row>
    <row r="42" spans="1:24" s="17" customFormat="1" x14ac:dyDescent="0.25">
      <c r="A42" s="17" t="s">
        <v>25</v>
      </c>
      <c r="B42" s="30"/>
      <c r="F42" s="18"/>
    </row>
    <row r="43" spans="1:24" s="12" customFormat="1" x14ac:dyDescent="0.25">
      <c r="A43" s="19">
        <v>46117</v>
      </c>
      <c r="B43" s="31"/>
      <c r="C43" s="12" t="s">
        <v>26</v>
      </c>
      <c r="E43" s="20">
        <f>SUM(E3:E42)</f>
        <v>3064.87</v>
      </c>
      <c r="F43" s="13"/>
      <c r="G43" s="20">
        <f t="shared" ref="G43:V43" si="0">SUM(G3:G42)</f>
        <v>448.15999999999997</v>
      </c>
      <c r="H43" s="20">
        <f t="shared" si="0"/>
        <v>248</v>
      </c>
      <c r="I43" s="20">
        <f t="shared" si="0"/>
        <v>0</v>
      </c>
      <c r="J43" s="20">
        <f t="shared" si="0"/>
        <v>50.85</v>
      </c>
      <c r="K43" s="20">
        <f t="shared" si="0"/>
        <v>130</v>
      </c>
      <c r="L43" s="20">
        <f t="shared" si="0"/>
        <v>956.66000000000008</v>
      </c>
      <c r="M43" s="20">
        <f t="shared" si="0"/>
        <v>271.2</v>
      </c>
      <c r="N43" s="20">
        <f t="shared" si="0"/>
        <v>0</v>
      </c>
      <c r="O43" s="20">
        <f t="shared" si="0"/>
        <v>241</v>
      </c>
      <c r="P43" s="20">
        <f t="shared" si="0"/>
        <v>0</v>
      </c>
      <c r="Q43" s="20">
        <f t="shared" si="0"/>
        <v>0</v>
      </c>
      <c r="R43" s="20">
        <f t="shared" si="0"/>
        <v>719</v>
      </c>
      <c r="S43" s="20">
        <f t="shared" si="0"/>
        <v>0</v>
      </c>
      <c r="T43" s="20">
        <f t="shared" si="0"/>
        <v>0</v>
      </c>
      <c r="U43" s="20">
        <f t="shared" si="0"/>
        <v>0</v>
      </c>
      <c r="V43" s="20">
        <f t="shared" si="0"/>
        <v>0</v>
      </c>
    </row>
    <row r="44" spans="1:24" x14ac:dyDescent="0.25">
      <c r="C44" s="5" t="s">
        <v>27</v>
      </c>
      <c r="E44" s="6">
        <f>SUM(G43:U43)</f>
        <v>3064.87</v>
      </c>
    </row>
    <row r="45" spans="1:24" x14ac:dyDescent="0.25">
      <c r="E45" s="21">
        <f>E43-E44</f>
        <v>0</v>
      </c>
    </row>
    <row r="46" spans="1:24" x14ac:dyDescent="0.25">
      <c r="E46"/>
    </row>
  </sheetData>
  <pageMargins left="0.70866141732283472" right="0.70866141732283472" top="0.74803149606299213" bottom="0.74803149606299213" header="0.51181102362204722" footer="0.51181102362204722"/>
  <pageSetup paperSize="9" scale="45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25"/>
  <sheetViews>
    <sheetView zoomScale="85" zoomScaleNormal="85" workbookViewId="0">
      <selection activeCell="A3" sqref="A3:XFD3"/>
    </sheetView>
  </sheetViews>
  <sheetFormatPr defaultColWidth="9.140625" defaultRowHeight="15" x14ac:dyDescent="0.25"/>
  <cols>
    <col min="1" max="1" width="15.42578125" style="1" customWidth="1"/>
    <col min="2" max="2" width="15.28515625" style="1" customWidth="1"/>
    <col min="3" max="3" width="30.85546875" style="1" customWidth="1"/>
    <col min="4" max="4" width="41.42578125" style="1" customWidth="1"/>
    <col min="5" max="5" width="16.42578125" style="1" customWidth="1"/>
    <col min="6" max="6" width="10.28515625" style="1" customWidth="1"/>
    <col min="7" max="7" width="14.42578125" style="1" customWidth="1"/>
    <col min="8" max="8" width="13.28515625" style="1" customWidth="1"/>
    <col min="9" max="9" width="10.85546875" style="1" customWidth="1"/>
    <col min="10" max="13" width="10.28515625" style="1" customWidth="1"/>
    <col min="14" max="14" width="12.5703125" style="1" customWidth="1"/>
    <col min="15" max="15" width="14.28515625" style="1" customWidth="1"/>
    <col min="16" max="26" width="10.28515625" style="1" customWidth="1"/>
  </cols>
  <sheetData>
    <row r="2" spans="1:26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/>
      <c r="Y2" s="2"/>
      <c r="Z2" s="2"/>
    </row>
    <row r="3" spans="1:26" s="5" customFormat="1" x14ac:dyDescent="0.25">
      <c r="A3" s="14"/>
      <c r="B3" s="2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6" x14ac:dyDescent="0.25">
      <c r="A4" s="3"/>
      <c r="B4" s="4"/>
      <c r="C4" s="5"/>
      <c r="D4" s="5"/>
      <c r="E4" s="5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"/>
      <c r="Z4"/>
    </row>
    <row r="5" spans="1:26" x14ac:dyDescent="0.25">
      <c r="A5" s="3"/>
      <c r="B5" s="4"/>
      <c r="C5" s="5"/>
      <c r="D5" s="5"/>
      <c r="E5" s="5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5"/>
      <c r="Z5"/>
    </row>
    <row r="6" spans="1:26" x14ac:dyDescent="0.25">
      <c r="A6" s="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5"/>
      <c r="Z6"/>
    </row>
    <row r="7" spans="1:26" x14ac:dyDescent="0.25">
      <c r="A7" s="3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5"/>
      <c r="Z7"/>
    </row>
    <row r="8" spans="1:26" x14ac:dyDescent="0.25">
      <c r="A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5"/>
      <c r="Z8"/>
    </row>
    <row r="9" spans="1:26" x14ac:dyDescent="0.25">
      <c r="A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5"/>
      <c r="Z9"/>
    </row>
    <row r="10" spans="1:26" x14ac:dyDescent="0.25">
      <c r="A10" s="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5"/>
      <c r="Z10"/>
    </row>
    <row r="11" spans="1:26" x14ac:dyDescent="0.25">
      <c r="A11" s="3"/>
      <c r="B11" s="4"/>
      <c r="C11" s="5"/>
      <c r="D11" s="5"/>
      <c r="E11" s="5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5"/>
      <c r="Z11"/>
    </row>
    <row r="12" spans="1:26" x14ac:dyDescent="0.25">
      <c r="A12" s="3"/>
      <c r="B12" s="4"/>
      <c r="C12" s="5"/>
      <c r="D12" s="5"/>
      <c r="E12" s="5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"/>
      <c r="Z12"/>
    </row>
    <row r="13" spans="1:26" x14ac:dyDescent="0.25">
      <c r="A13"/>
      <c r="B13"/>
      <c r="C13"/>
      <c r="D13"/>
      <c r="E13"/>
      <c r="F13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6" x14ac:dyDescent="0.25">
      <c r="A14"/>
      <c r="B14"/>
      <c r="C14"/>
      <c r="D14"/>
      <c r="E14"/>
      <c r="F1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6" x14ac:dyDescent="0.25">
      <c r="A15"/>
      <c r="B15"/>
      <c r="C15"/>
      <c r="D15"/>
      <c r="E15"/>
      <c r="F15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6" x14ac:dyDescent="0.25">
      <c r="A16"/>
      <c r="B16"/>
      <c r="C16"/>
      <c r="D16"/>
      <c r="E16"/>
      <c r="F1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6" x14ac:dyDescent="0.25">
      <c r="A17"/>
      <c r="B17"/>
      <c r="C17"/>
      <c r="D17"/>
      <c r="E17"/>
      <c r="F1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6" x14ac:dyDescent="0.25">
      <c r="A18" s="3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6" x14ac:dyDescent="0.25">
      <c r="A19" s="3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6" x14ac:dyDescent="0.25">
      <c r="A20" s="3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6" x14ac:dyDescent="0.25">
      <c r="A21" s="3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6" x14ac:dyDescent="0.25">
      <c r="A22" s="3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6" ht="75" x14ac:dyDescent="0.25">
      <c r="A23" s="8" t="s">
        <v>25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9"/>
      <c r="B24" s="9"/>
      <c r="C24" s="2" t="s">
        <v>26</v>
      </c>
      <c r="D24" s="2"/>
      <c r="E24" s="2"/>
      <c r="F24" s="10">
        <f>SUM(F3:F22)</f>
        <v>0</v>
      </c>
      <c r="G24" s="10"/>
      <c r="H24" s="10">
        <f>SUM(H3:H23)</f>
        <v>0</v>
      </c>
      <c r="I24" s="10">
        <f t="shared" ref="I24:W24" si="0">SUM(I3:I23)</f>
        <v>0</v>
      </c>
      <c r="J24" s="10">
        <f t="shared" si="0"/>
        <v>0</v>
      </c>
      <c r="K24" s="10">
        <f t="shared" si="0"/>
        <v>0</v>
      </c>
      <c r="L24" s="10">
        <f t="shared" si="0"/>
        <v>0</v>
      </c>
      <c r="M24" s="10">
        <f t="shared" si="0"/>
        <v>0</v>
      </c>
      <c r="N24" s="10">
        <f t="shared" si="0"/>
        <v>0</v>
      </c>
      <c r="O24" s="10">
        <f t="shared" si="0"/>
        <v>0</v>
      </c>
      <c r="P24" s="10">
        <f t="shared" si="0"/>
        <v>0</v>
      </c>
      <c r="Q24" s="10">
        <f t="shared" si="0"/>
        <v>0</v>
      </c>
      <c r="R24" s="10">
        <f t="shared" si="0"/>
        <v>0</v>
      </c>
      <c r="S24" s="10">
        <f t="shared" si="0"/>
        <v>0</v>
      </c>
      <c r="T24" s="10">
        <f t="shared" si="0"/>
        <v>0</v>
      </c>
      <c r="U24" s="10">
        <f t="shared" si="0"/>
        <v>0</v>
      </c>
      <c r="V24" s="10">
        <f t="shared" si="0"/>
        <v>0</v>
      </c>
      <c r="W24" s="10">
        <f t="shared" si="0"/>
        <v>0</v>
      </c>
      <c r="X24" s="2"/>
      <c r="Y24" s="2"/>
      <c r="Z24" s="2"/>
    </row>
    <row r="25" spans="1:26" x14ac:dyDescent="0.25">
      <c r="C25" s="1" t="s">
        <v>27</v>
      </c>
      <c r="F25" s="7">
        <f>SUM(H24:W24)</f>
        <v>0</v>
      </c>
      <c r="G25" s="7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0"/>
  <sheetViews>
    <sheetView tabSelected="1" topLeftCell="F32" zoomScale="95" zoomScaleNormal="95" workbookViewId="0">
      <selection activeCell="J49" sqref="A1:J49"/>
    </sheetView>
  </sheetViews>
  <sheetFormatPr defaultColWidth="10.28515625" defaultRowHeight="15" x14ac:dyDescent="0.25"/>
  <cols>
    <col min="1" max="1" width="23.7109375" style="38" customWidth="1"/>
    <col min="2" max="2" width="54.5703125" style="38" customWidth="1"/>
    <col min="3" max="3" width="14.28515625" style="38" customWidth="1"/>
    <col min="4" max="4" width="14.28515625" style="85" customWidth="1"/>
    <col min="5" max="5" width="20.85546875" style="85" customWidth="1"/>
    <col min="6" max="6" width="63.7109375" style="42" customWidth="1"/>
    <col min="7" max="7" width="18.28515625" style="42" customWidth="1"/>
    <col min="8" max="8" width="16.140625" style="26" customWidth="1"/>
    <col min="9" max="9" width="30.7109375" style="43" customWidth="1"/>
    <col min="10" max="10" width="53.5703125" style="38" customWidth="1"/>
    <col min="11" max="11" width="90.85546875" style="38" customWidth="1"/>
    <col min="12" max="16384" width="10.28515625" style="38"/>
  </cols>
  <sheetData>
    <row r="1" spans="1:12" ht="18.75" x14ac:dyDescent="0.25">
      <c r="A1" s="32" t="s">
        <v>34</v>
      </c>
      <c r="B1" s="33"/>
      <c r="C1" s="33"/>
      <c r="D1" s="34"/>
      <c r="E1" s="34"/>
      <c r="F1" s="35"/>
      <c r="G1" s="35"/>
      <c r="H1" s="33"/>
      <c r="I1" s="36"/>
      <c r="J1" s="33"/>
      <c r="K1" s="37"/>
    </row>
    <row r="2" spans="1:12" ht="15.75" customHeight="1" x14ac:dyDescent="0.25">
      <c r="A2" s="39" t="s">
        <v>35</v>
      </c>
      <c r="B2" s="39"/>
      <c r="C2" s="39" t="s">
        <v>113</v>
      </c>
      <c r="D2" s="39" t="s">
        <v>36</v>
      </c>
      <c r="E2" s="40" t="s">
        <v>37</v>
      </c>
      <c r="F2" s="41" t="s">
        <v>3</v>
      </c>
      <c r="K2" s="44"/>
      <c r="L2" s="45"/>
    </row>
    <row r="3" spans="1:12" ht="15.75" customHeight="1" x14ac:dyDescent="0.25">
      <c r="A3" s="46" t="s">
        <v>38</v>
      </c>
      <c r="B3" s="47"/>
      <c r="C3" s="47"/>
      <c r="D3" s="47"/>
      <c r="E3" s="47"/>
      <c r="F3" s="48"/>
      <c r="K3" s="44"/>
      <c r="L3" s="45"/>
    </row>
    <row r="4" spans="1:12" ht="15.75" customHeight="1" x14ac:dyDescent="0.25">
      <c r="A4" s="49" t="s">
        <v>39</v>
      </c>
      <c r="B4" s="50">
        <v>1828.52</v>
      </c>
      <c r="C4" s="50"/>
      <c r="D4" s="51">
        <v>2023</v>
      </c>
      <c r="E4" s="51">
        <v>2024</v>
      </c>
      <c r="F4" s="52" t="s">
        <v>40</v>
      </c>
      <c r="K4" s="44"/>
      <c r="L4" s="45"/>
    </row>
    <row r="5" spans="1:12" ht="15.75" customHeight="1" x14ac:dyDescent="0.25">
      <c r="A5" s="49" t="s">
        <v>39</v>
      </c>
      <c r="B5" s="50">
        <v>1300</v>
      </c>
      <c r="C5" s="50"/>
      <c r="D5" s="53">
        <v>46062</v>
      </c>
      <c r="E5" s="53"/>
      <c r="F5" s="52"/>
      <c r="K5" s="44"/>
      <c r="L5" s="45"/>
    </row>
    <row r="6" spans="1:12" ht="15.75" customHeight="1" x14ac:dyDescent="0.25">
      <c r="A6" s="49" t="s">
        <v>41</v>
      </c>
      <c r="B6" s="50">
        <v>1387.55</v>
      </c>
      <c r="C6" s="50"/>
      <c r="D6" s="53">
        <v>43045</v>
      </c>
      <c r="E6" s="53">
        <v>44871</v>
      </c>
      <c r="F6" s="54" t="s">
        <v>42</v>
      </c>
      <c r="K6" s="44"/>
      <c r="L6" s="45"/>
    </row>
    <row r="7" spans="1:12" ht="15.75" customHeight="1" x14ac:dyDescent="0.25">
      <c r="A7" s="49" t="s">
        <v>41</v>
      </c>
      <c r="B7" s="50">
        <v>3.65</v>
      </c>
      <c r="C7" s="50"/>
      <c r="D7" s="53">
        <v>45328</v>
      </c>
      <c r="E7" s="55">
        <v>47155</v>
      </c>
      <c r="F7" s="52"/>
      <c r="K7" s="44"/>
      <c r="L7" s="45"/>
    </row>
    <row r="8" spans="1:12" ht="15.75" customHeight="1" x14ac:dyDescent="0.25">
      <c r="A8" s="49" t="s">
        <v>43</v>
      </c>
      <c r="B8" s="50">
        <v>1620</v>
      </c>
      <c r="C8" s="50"/>
      <c r="D8" s="51"/>
      <c r="E8" s="56"/>
      <c r="F8" s="52"/>
      <c r="K8" s="44"/>
      <c r="L8" s="45"/>
    </row>
    <row r="9" spans="1:12" ht="15.75" customHeight="1" x14ac:dyDescent="0.25">
      <c r="A9" s="49" t="s">
        <v>44</v>
      </c>
      <c r="B9" s="50">
        <v>9079</v>
      </c>
      <c r="C9" s="50">
        <f>SUM(B4:B9)</f>
        <v>15218.72</v>
      </c>
      <c r="D9" s="51"/>
      <c r="E9" s="56"/>
      <c r="F9" s="52"/>
      <c r="K9" s="44"/>
      <c r="L9" s="45"/>
    </row>
    <row r="10" spans="1:12" ht="15.75" customHeight="1" x14ac:dyDescent="0.25">
      <c r="A10" s="46" t="s">
        <v>45</v>
      </c>
      <c r="B10" s="47"/>
      <c r="C10" s="47"/>
      <c r="D10" s="47"/>
      <c r="E10" s="47"/>
      <c r="F10" s="48"/>
      <c r="K10" s="44"/>
      <c r="L10" s="45"/>
    </row>
    <row r="11" spans="1:12" ht="15.75" customHeight="1" x14ac:dyDescent="0.25">
      <c r="A11" s="49" t="s">
        <v>46</v>
      </c>
      <c r="B11" s="50">
        <v>4250</v>
      </c>
      <c r="C11" s="50"/>
      <c r="D11" s="57"/>
      <c r="E11" s="58"/>
      <c r="F11" s="54"/>
      <c r="K11" s="44"/>
      <c r="L11" s="45"/>
    </row>
    <row r="12" spans="1:12" ht="15.75" customHeight="1" x14ac:dyDescent="0.25">
      <c r="A12" s="49" t="s">
        <v>115</v>
      </c>
      <c r="B12" s="50">
        <v>750</v>
      </c>
      <c r="C12" s="50"/>
      <c r="D12" s="57"/>
      <c r="E12" s="58"/>
      <c r="F12" s="54"/>
      <c r="K12" s="44"/>
      <c r="L12" s="45"/>
    </row>
    <row r="13" spans="1:12" ht="15.75" customHeight="1" x14ac:dyDescent="0.25">
      <c r="A13" s="49" t="s">
        <v>116</v>
      </c>
      <c r="B13" s="50">
        <v>66.790000000000006</v>
      </c>
      <c r="C13" s="50"/>
      <c r="D13" s="57">
        <v>45677</v>
      </c>
      <c r="E13" s="58"/>
      <c r="F13" s="54"/>
      <c r="K13" s="44"/>
      <c r="L13" s="45"/>
    </row>
    <row r="14" spans="1:12" ht="15.75" customHeight="1" x14ac:dyDescent="0.25">
      <c r="A14" s="49" t="s">
        <v>116</v>
      </c>
      <c r="B14" s="50">
        <v>91.74</v>
      </c>
      <c r="C14" s="50"/>
      <c r="D14" s="57">
        <v>46041</v>
      </c>
      <c r="E14" s="58"/>
      <c r="F14" s="54"/>
      <c r="K14" s="44"/>
      <c r="L14" s="45"/>
    </row>
    <row r="15" spans="1:12" ht="15.75" customHeight="1" x14ac:dyDescent="0.25">
      <c r="A15" s="49" t="s">
        <v>117</v>
      </c>
      <c r="B15" s="50">
        <v>730</v>
      </c>
      <c r="C15" s="50">
        <f>SUM(B11:B15)</f>
        <v>5888.53</v>
      </c>
      <c r="D15" s="57">
        <v>45700</v>
      </c>
      <c r="E15" s="58"/>
      <c r="F15" s="54"/>
      <c r="K15" s="44"/>
      <c r="L15" s="45"/>
    </row>
    <row r="16" spans="1:12" s="64" customFormat="1" ht="22.5" customHeight="1" x14ac:dyDescent="0.25">
      <c r="A16" s="39" t="s">
        <v>47</v>
      </c>
      <c r="B16" s="59"/>
      <c r="C16" s="59">
        <f>SUM(C9+C15)</f>
        <v>21107.25</v>
      </c>
      <c r="D16" s="60"/>
      <c r="E16" s="61"/>
      <c r="F16" s="41"/>
      <c r="G16" s="62"/>
      <c r="H16" s="44"/>
      <c r="I16" s="63"/>
      <c r="K16" s="44"/>
      <c r="L16" s="45"/>
    </row>
    <row r="17" spans="1:11" ht="23.25" customHeight="1" x14ac:dyDescent="0.25">
      <c r="A17" s="65"/>
      <c r="B17" s="44"/>
      <c r="C17" s="44"/>
      <c r="D17" s="66"/>
      <c r="E17" s="67"/>
      <c r="F17" s="68"/>
      <c r="G17" s="68"/>
      <c r="H17" s="44"/>
      <c r="I17" s="69"/>
      <c r="J17" s="44"/>
      <c r="K17" s="45"/>
    </row>
    <row r="18" spans="1:11" x14ac:dyDescent="0.25">
      <c r="A18" s="70" t="s">
        <v>0</v>
      </c>
      <c r="B18" s="26" t="s">
        <v>54</v>
      </c>
      <c r="C18" s="27"/>
      <c r="D18" s="71"/>
      <c r="E18" s="71"/>
      <c r="F18" s="72"/>
      <c r="G18" s="72"/>
      <c r="I18" s="73"/>
      <c r="J18" s="26"/>
      <c r="K18" s="74"/>
    </row>
    <row r="19" spans="1:11" x14ac:dyDescent="0.25">
      <c r="A19" s="75">
        <v>45761</v>
      </c>
      <c r="B19" s="38" t="s">
        <v>55</v>
      </c>
      <c r="C19" s="76">
        <v>3230.18</v>
      </c>
      <c r="D19" s="77"/>
      <c r="E19" s="77"/>
      <c r="F19" s="78"/>
      <c r="G19" s="78"/>
      <c r="H19" s="27"/>
      <c r="I19" s="79"/>
      <c r="K19" s="80"/>
    </row>
    <row r="20" spans="1:11" x14ac:dyDescent="0.25">
      <c r="A20" s="81">
        <v>46041</v>
      </c>
      <c r="B20" s="38" t="s">
        <v>114</v>
      </c>
      <c r="C20" s="76">
        <v>91.74</v>
      </c>
      <c r="D20" s="77"/>
      <c r="E20" s="77"/>
      <c r="F20" s="78"/>
      <c r="G20" s="78"/>
      <c r="H20" s="27"/>
      <c r="I20" s="79"/>
      <c r="K20" s="80"/>
    </row>
    <row r="21" spans="1:11" s="42" customFormat="1" x14ac:dyDescent="0.25">
      <c r="A21" s="82">
        <v>46062</v>
      </c>
      <c r="B21" s="42" t="s">
        <v>89</v>
      </c>
      <c r="C21" s="78">
        <v>1300</v>
      </c>
      <c r="D21" s="78"/>
      <c r="E21" s="78"/>
      <c r="F21" s="78"/>
      <c r="G21" s="78"/>
      <c r="H21" s="72"/>
      <c r="I21" s="78"/>
      <c r="K21" s="83"/>
    </row>
    <row r="22" spans="1:11" x14ac:dyDescent="0.25">
      <c r="A22" s="84">
        <v>45908</v>
      </c>
      <c r="B22" s="42" t="s">
        <v>55</v>
      </c>
      <c r="C22" s="78">
        <v>3230.18</v>
      </c>
      <c r="D22" s="77"/>
      <c r="E22" s="77"/>
      <c r="F22" s="78"/>
      <c r="G22" s="78"/>
      <c r="H22" s="27"/>
      <c r="I22" s="79"/>
      <c r="K22" s="80"/>
    </row>
    <row r="23" spans="1:11" x14ac:dyDescent="0.25">
      <c r="C23" s="27">
        <f>SUM(C19:C22)</f>
        <v>7852.1</v>
      </c>
    </row>
    <row r="24" spans="1:11" x14ac:dyDescent="0.25">
      <c r="A24" s="75"/>
      <c r="C24" s="76"/>
      <c r="D24" s="77"/>
      <c r="E24" s="77"/>
      <c r="F24" s="78"/>
      <c r="G24" s="72"/>
      <c r="H24" s="27"/>
      <c r="I24" s="38"/>
      <c r="K24" s="80"/>
    </row>
    <row r="25" spans="1:11" ht="30" x14ac:dyDescent="0.25">
      <c r="A25" s="70" t="s">
        <v>0</v>
      </c>
      <c r="B25" s="26" t="s">
        <v>48</v>
      </c>
      <c r="C25" s="86" t="s">
        <v>53</v>
      </c>
      <c r="D25" s="87" t="s">
        <v>49</v>
      </c>
      <c r="E25" s="66" t="s">
        <v>50</v>
      </c>
      <c r="F25" s="88" t="s">
        <v>92</v>
      </c>
      <c r="G25" s="89" t="s">
        <v>93</v>
      </c>
      <c r="H25" s="26" t="s">
        <v>52</v>
      </c>
      <c r="I25" s="26"/>
      <c r="J25" s="26"/>
      <c r="K25" s="74"/>
    </row>
    <row r="26" spans="1:11" x14ac:dyDescent="0.25">
      <c r="A26" s="75">
        <v>45747</v>
      </c>
      <c r="B26" s="38" t="s">
        <v>53</v>
      </c>
      <c r="C26" s="76">
        <v>19622.66</v>
      </c>
      <c r="D26" s="77">
        <f>Reconciled!E43</f>
        <v>3064.87</v>
      </c>
      <c r="E26" s="77">
        <f>Liable!F24</f>
        <v>0</v>
      </c>
      <c r="F26" s="78">
        <f>C23</f>
        <v>7852.1</v>
      </c>
      <c r="G26" s="78">
        <v>0</v>
      </c>
      <c r="H26" s="27">
        <f>C26-D26+F26</f>
        <v>24409.89</v>
      </c>
      <c r="I26" s="27"/>
      <c r="K26" s="80"/>
    </row>
    <row r="27" spans="1:11" x14ac:dyDescent="0.25">
      <c r="A27" s="90"/>
      <c r="C27" s="76"/>
      <c r="D27" s="77"/>
      <c r="E27" s="77"/>
      <c r="F27" s="78"/>
      <c r="G27" s="78"/>
      <c r="I27" s="79"/>
      <c r="K27" s="80"/>
    </row>
    <row r="28" spans="1:11" x14ac:dyDescent="0.25">
      <c r="A28" s="75"/>
      <c r="C28" s="76"/>
      <c r="D28" s="77"/>
      <c r="E28" s="77"/>
      <c r="F28" s="78"/>
      <c r="G28" s="72"/>
      <c r="H28" s="27"/>
      <c r="I28" s="38"/>
      <c r="K28" s="80"/>
    </row>
    <row r="29" spans="1:11" x14ac:dyDescent="0.25">
      <c r="A29" s="75"/>
      <c r="C29" s="76"/>
      <c r="D29" s="77"/>
      <c r="E29" s="77"/>
      <c r="F29" s="78"/>
      <c r="G29" s="78"/>
      <c r="H29" s="27"/>
      <c r="I29" s="91"/>
      <c r="K29" s="80"/>
    </row>
    <row r="30" spans="1:11" ht="30" x14ac:dyDescent="0.25">
      <c r="A30" s="92" t="s">
        <v>87</v>
      </c>
      <c r="B30" s="26" t="s">
        <v>56</v>
      </c>
      <c r="C30" s="27"/>
      <c r="D30" s="87" t="s">
        <v>49</v>
      </c>
      <c r="E30" s="66" t="s">
        <v>50</v>
      </c>
      <c r="F30" s="89" t="s">
        <v>51</v>
      </c>
      <c r="G30" s="72" t="s">
        <v>57</v>
      </c>
      <c r="H30" s="26" t="s">
        <v>58</v>
      </c>
      <c r="I30" s="93"/>
      <c r="J30" s="26"/>
      <c r="K30" s="74"/>
    </row>
    <row r="31" spans="1:11" x14ac:dyDescent="0.25">
      <c r="A31" s="75"/>
      <c r="B31" s="38" t="str">
        <f>Reconciled!G$2</f>
        <v>Subscriptions</v>
      </c>
      <c r="C31" s="76"/>
      <c r="D31" s="77">
        <f>Reconciled!G43</f>
        <v>448.15999999999997</v>
      </c>
      <c r="E31" s="77">
        <f>Liable!H24</f>
        <v>0</v>
      </c>
      <c r="F31" s="78">
        <f t="shared" ref="F31:F47" si="0">D31+E31</f>
        <v>448.15999999999997</v>
      </c>
      <c r="G31" s="94">
        <f>VLOOKUP(B31,'[1] Budget analysis 202526'!$J$22:$N$40,5,0)</f>
        <v>250</v>
      </c>
      <c r="H31" s="95">
        <f t="shared" ref="H31:H47" si="1">G31-F31</f>
        <v>-198.15999999999997</v>
      </c>
      <c r="I31" s="96"/>
      <c r="J31" s="76"/>
      <c r="K31" s="80"/>
    </row>
    <row r="32" spans="1:11" x14ac:dyDescent="0.25">
      <c r="A32" s="75"/>
      <c r="B32" s="38" t="str">
        <f>Reconciled!H2</f>
        <v>Village Hall</v>
      </c>
      <c r="C32" s="76"/>
      <c r="D32" s="77">
        <f>Reconciled!H43</f>
        <v>248</v>
      </c>
      <c r="E32" s="77">
        <f>Liable!I24</f>
        <v>0</v>
      </c>
      <c r="F32" s="78">
        <f t="shared" si="0"/>
        <v>248</v>
      </c>
      <c r="G32" s="94">
        <v>250</v>
      </c>
      <c r="H32" s="95">
        <f t="shared" si="1"/>
        <v>2</v>
      </c>
      <c r="I32" s="96"/>
      <c r="J32" s="76"/>
      <c r="K32" s="80"/>
    </row>
    <row r="33" spans="1:11" x14ac:dyDescent="0.25">
      <c r="A33" s="75"/>
      <c r="B33" s="38" t="str">
        <f>Reconciled!I2</f>
        <v>Training</v>
      </c>
      <c r="C33" s="76"/>
      <c r="D33" s="77">
        <f>Reconciled!I43</f>
        <v>0</v>
      </c>
      <c r="E33" s="77">
        <f>Liable!J24</f>
        <v>0</v>
      </c>
      <c r="F33" s="78">
        <f t="shared" si="0"/>
        <v>0</v>
      </c>
      <c r="G33" s="94">
        <f>VLOOKUP(B33,'[1] Budget analysis 202526'!$J$22:$N$40,5,0)</f>
        <v>307.5</v>
      </c>
      <c r="H33" s="95">
        <f t="shared" si="1"/>
        <v>307.5</v>
      </c>
      <c r="I33" s="96"/>
      <c r="J33" s="76"/>
      <c r="K33" s="80"/>
    </row>
    <row r="34" spans="1:11" x14ac:dyDescent="0.25">
      <c r="A34" s="75"/>
      <c r="B34" s="38" t="str">
        <f>Reconciled!J2</f>
        <v>Expenses</v>
      </c>
      <c r="C34" s="76"/>
      <c r="D34" s="77">
        <f>Reconciled!J43</f>
        <v>50.85</v>
      </c>
      <c r="E34" s="77">
        <f>Liable!K24</f>
        <v>0</v>
      </c>
      <c r="F34" s="78">
        <f t="shared" si="0"/>
        <v>50.85</v>
      </c>
      <c r="G34" s="94">
        <f>VLOOKUP(B34,'[1] Budget analysis 202526'!$J$22:$N$40,5,0)</f>
        <v>200</v>
      </c>
      <c r="H34" s="95">
        <f t="shared" si="1"/>
        <v>149.15</v>
      </c>
      <c r="I34" s="96"/>
      <c r="J34" s="76"/>
      <c r="K34" s="80"/>
    </row>
    <row r="35" spans="1:11" x14ac:dyDescent="0.25">
      <c r="A35" s="75"/>
      <c r="B35" s="38" t="str">
        <f>Reconciled!K2</f>
        <v>Audit</v>
      </c>
      <c r="C35" s="76"/>
      <c r="D35" s="77">
        <f>Reconciled!K43</f>
        <v>130</v>
      </c>
      <c r="E35" s="77">
        <f>Liable!L24</f>
        <v>0</v>
      </c>
      <c r="F35" s="78">
        <f t="shared" si="0"/>
        <v>130</v>
      </c>
      <c r="G35" s="94">
        <f>VLOOKUP(B35,'[1] Budget analysis 202526'!$J$22:$N$40,5,0)</f>
        <v>133.25</v>
      </c>
      <c r="H35" s="95">
        <f t="shared" si="1"/>
        <v>3.25</v>
      </c>
      <c r="I35" s="96"/>
      <c r="J35" s="76"/>
      <c r="K35" s="80"/>
    </row>
    <row r="36" spans="1:11" x14ac:dyDescent="0.25">
      <c r="A36" s="75"/>
      <c r="B36" s="38" t="str">
        <f>Reconciled!L2</f>
        <v>Salary</v>
      </c>
      <c r="C36" s="76"/>
      <c r="D36" s="77">
        <f>Reconciled!L43</f>
        <v>956.66000000000008</v>
      </c>
      <c r="E36" s="77">
        <f>Liable!M24</f>
        <v>0</v>
      </c>
      <c r="F36" s="78">
        <f t="shared" si="0"/>
        <v>956.66000000000008</v>
      </c>
      <c r="G36" s="94">
        <f>VLOOKUP(B36,'[1] Budget analysis 202526'!$J$22:$N$40,5,0)</f>
        <v>3588.1559999999999</v>
      </c>
      <c r="H36" s="95">
        <f t="shared" si="1"/>
        <v>2631.4960000000001</v>
      </c>
      <c r="I36" s="96"/>
      <c r="J36" s="76"/>
      <c r="K36" s="80"/>
    </row>
    <row r="37" spans="1:11" x14ac:dyDescent="0.25">
      <c r="A37" s="75"/>
      <c r="B37" s="38" t="str">
        <f>Reconciled!M2</f>
        <v>Defibrillator</v>
      </c>
      <c r="C37" s="76"/>
      <c r="D37" s="77">
        <f>Reconciled!M43</f>
        <v>271.2</v>
      </c>
      <c r="E37" s="77">
        <f>Liable!N24</f>
        <v>0</v>
      </c>
      <c r="F37" s="78">
        <f t="shared" si="0"/>
        <v>271.2</v>
      </c>
      <c r="G37" s="94">
        <v>200</v>
      </c>
      <c r="H37" s="95">
        <f t="shared" si="1"/>
        <v>-71.199999999999989</v>
      </c>
      <c r="I37" s="96"/>
      <c r="J37" s="76"/>
      <c r="K37" s="80"/>
    </row>
    <row r="38" spans="1:11" x14ac:dyDescent="0.25">
      <c r="A38" s="75"/>
      <c r="B38" s="38" t="str">
        <f>Reconciled!N2</f>
        <v>Local Elections</v>
      </c>
      <c r="C38" s="76"/>
      <c r="D38" s="77">
        <f>Reconciled!N43</f>
        <v>0</v>
      </c>
      <c r="E38" s="77">
        <f>Liable!O24</f>
        <v>0</v>
      </c>
      <c r="F38" s="78">
        <f t="shared" si="0"/>
        <v>0</v>
      </c>
      <c r="G38" s="94">
        <v>0</v>
      </c>
      <c r="H38" s="95">
        <f t="shared" si="1"/>
        <v>0</v>
      </c>
      <c r="I38" s="96"/>
      <c r="J38" s="76"/>
      <c r="K38" s="80"/>
    </row>
    <row r="39" spans="1:11" x14ac:dyDescent="0.25">
      <c r="A39" s="75"/>
      <c r="B39" s="38" t="str">
        <f>Reconciled!O2</f>
        <v>Insurance</v>
      </c>
      <c r="C39" s="76"/>
      <c r="D39" s="77">
        <f>Reconciled!O43</f>
        <v>241</v>
      </c>
      <c r="E39" s="77">
        <f>Liable!P24</f>
        <v>0</v>
      </c>
      <c r="F39" s="78">
        <f t="shared" si="0"/>
        <v>241</v>
      </c>
      <c r="G39" s="94">
        <f>VLOOKUP(B39,'[1] Budget analysis 202526'!$J$22:$N$40,5,0)</f>
        <v>500</v>
      </c>
      <c r="H39" s="95">
        <f t="shared" si="1"/>
        <v>259</v>
      </c>
      <c r="I39" s="96"/>
      <c r="J39" s="76"/>
      <c r="K39" s="80"/>
    </row>
    <row r="40" spans="1:11" x14ac:dyDescent="0.25">
      <c r="A40" s="75"/>
      <c r="B40" s="38" t="str">
        <f>Reconciled!P2</f>
        <v>Chair's Allowance</v>
      </c>
      <c r="C40" s="76"/>
      <c r="D40" s="77">
        <f>Reconciled!P43</f>
        <v>0</v>
      </c>
      <c r="E40" s="77">
        <f>Liable!Q24</f>
        <v>0</v>
      </c>
      <c r="F40" s="78">
        <f t="shared" si="0"/>
        <v>0</v>
      </c>
      <c r="G40" s="94">
        <f>VLOOKUP(B40,'[1] Budget analysis 202526'!$J$22:$N$40,5,0)</f>
        <v>50</v>
      </c>
      <c r="H40" s="95">
        <f t="shared" si="1"/>
        <v>50</v>
      </c>
      <c r="I40" s="96"/>
      <c r="J40" s="76"/>
      <c r="K40" s="80"/>
    </row>
    <row r="41" spans="1:11" x14ac:dyDescent="0.25">
      <c r="A41" s="75"/>
      <c r="B41" s="38" t="str">
        <f>Reconciled!Q2</f>
        <v>Donations</v>
      </c>
      <c r="C41" s="76"/>
      <c r="D41" s="77">
        <f>Reconciled!Q43</f>
        <v>0</v>
      </c>
      <c r="E41" s="77">
        <f>Liable!R25</f>
        <v>0</v>
      </c>
      <c r="F41" s="78">
        <f t="shared" si="0"/>
        <v>0</v>
      </c>
      <c r="G41" s="94">
        <f>VLOOKUP(B41,'[1] Budget analysis 202526'!$J$22:$N$40,5,0)</f>
        <v>200</v>
      </c>
      <c r="H41" s="95">
        <f t="shared" si="1"/>
        <v>200</v>
      </c>
      <c r="I41" s="96"/>
      <c r="J41" s="76"/>
      <c r="K41" s="80"/>
    </row>
    <row r="42" spans="1:11" x14ac:dyDescent="0.25">
      <c r="A42" s="75"/>
      <c r="B42" s="38" t="str">
        <f>Reconciled!R2</f>
        <v>Laptop/IT</v>
      </c>
      <c r="C42" s="76"/>
      <c r="D42" s="77">
        <f>Reconciled!R43</f>
        <v>719</v>
      </c>
      <c r="E42" s="77">
        <f>Liable!S24</f>
        <v>0</v>
      </c>
      <c r="F42" s="78">
        <f t="shared" si="0"/>
        <v>719</v>
      </c>
      <c r="G42" s="94">
        <f>VLOOKUP(B42,'[1] Budget analysis 202526'!$J$22:$N$40,5,0)</f>
        <v>256.25</v>
      </c>
      <c r="H42" s="95">
        <f t="shared" si="1"/>
        <v>-462.75</v>
      </c>
      <c r="I42" s="96"/>
      <c r="J42" s="76"/>
      <c r="K42" s="80"/>
    </row>
    <row r="43" spans="1:11" x14ac:dyDescent="0.25">
      <c r="A43" s="75"/>
      <c r="B43" s="38" t="str">
        <f>Reconciled!S2</f>
        <v>S137 Payments</v>
      </c>
      <c r="C43" s="76"/>
      <c r="D43" s="77">
        <f>Reconciled!S43</f>
        <v>0</v>
      </c>
      <c r="E43" s="77">
        <f>Liable!T24</f>
        <v>0</v>
      </c>
      <c r="F43" s="78">
        <f t="shared" si="0"/>
        <v>0</v>
      </c>
      <c r="G43" s="94">
        <f>VLOOKUP(B43,'[1] Budget analysis 202526'!$J$22:$N$40,5,0)</f>
        <v>100</v>
      </c>
      <c r="H43" s="95">
        <f t="shared" si="1"/>
        <v>100</v>
      </c>
      <c r="I43" s="96"/>
      <c r="J43" s="76"/>
      <c r="K43" s="80"/>
    </row>
    <row r="44" spans="1:11" x14ac:dyDescent="0.25">
      <c r="A44" s="75"/>
      <c r="B44" s="38" t="str">
        <f>Reconciled!T2</f>
        <v>SID</v>
      </c>
      <c r="C44" s="76"/>
      <c r="D44" s="77">
        <f>Reconciled!T43</f>
        <v>0</v>
      </c>
      <c r="E44" s="77">
        <f>Liable!U24</f>
        <v>0</v>
      </c>
      <c r="F44" s="78">
        <f t="shared" si="0"/>
        <v>0</v>
      </c>
      <c r="G44" s="94">
        <f>VLOOKUP(B44,'[1] Budget analysis 202526'!$J$22:$N$40,5,0)</f>
        <v>102.5</v>
      </c>
      <c r="H44" s="95">
        <f t="shared" si="1"/>
        <v>102.5</v>
      </c>
      <c r="I44" s="96"/>
      <c r="J44" s="76"/>
      <c r="K44" s="80"/>
    </row>
    <row r="45" spans="1:11" x14ac:dyDescent="0.25">
      <c r="A45" s="75"/>
      <c r="B45" s="38" t="str">
        <f>Reconciled!U2</f>
        <v>Stationary/Postage</v>
      </c>
      <c r="C45" s="76"/>
      <c r="D45" s="77">
        <f>Reconciled!U43</f>
        <v>0</v>
      </c>
      <c r="E45" s="77">
        <f>Liable!V24</f>
        <v>0</v>
      </c>
      <c r="F45" s="78">
        <f t="shared" si="0"/>
        <v>0</v>
      </c>
      <c r="G45" s="94">
        <f>VLOOKUP(B45,'[1] Budget analysis 202526'!$J$22:$N$40,5,0)</f>
        <v>61.5</v>
      </c>
      <c r="H45" s="95">
        <f t="shared" si="1"/>
        <v>61.5</v>
      </c>
      <c r="I45" s="96"/>
      <c r="J45" s="76"/>
      <c r="K45" s="80"/>
    </row>
    <row r="46" spans="1:11" x14ac:dyDescent="0.25">
      <c r="A46" s="75"/>
      <c r="B46" s="38" t="str">
        <f>Reconciled!V2</f>
        <v>Village Maintenance</v>
      </c>
      <c r="C46" s="76"/>
      <c r="D46" s="77">
        <f>Reconciled!V43</f>
        <v>0</v>
      </c>
      <c r="E46" s="77">
        <f>Liable!W24</f>
        <v>0</v>
      </c>
      <c r="F46" s="78">
        <f t="shared" si="0"/>
        <v>0</v>
      </c>
      <c r="G46" s="94">
        <f>VLOOKUP(B46,'[1] Budget analysis 202526'!$J$22:$N$40,5,0)</f>
        <v>0</v>
      </c>
      <c r="H46" s="95">
        <f t="shared" si="1"/>
        <v>0</v>
      </c>
      <c r="I46" s="96"/>
      <c r="J46" s="76"/>
      <c r="K46" s="80"/>
    </row>
    <row r="47" spans="1:11" x14ac:dyDescent="0.25">
      <c r="A47" s="75"/>
      <c r="B47" s="38" t="s">
        <v>122</v>
      </c>
      <c r="C47" s="76"/>
      <c r="D47" s="77">
        <v>0</v>
      </c>
      <c r="E47" s="77">
        <v>0</v>
      </c>
      <c r="F47" s="78">
        <f t="shared" si="0"/>
        <v>0</v>
      </c>
      <c r="G47" s="94">
        <v>750</v>
      </c>
      <c r="H47" s="95">
        <f t="shared" si="1"/>
        <v>750</v>
      </c>
      <c r="I47" s="78" t="s">
        <v>123</v>
      </c>
      <c r="J47" s="76"/>
      <c r="K47" s="80"/>
    </row>
    <row r="48" spans="1:11" ht="17.25" customHeight="1" x14ac:dyDescent="0.25">
      <c r="A48" s="70"/>
      <c r="B48" s="26"/>
      <c r="C48" s="27"/>
      <c r="D48" s="71">
        <f>SUM(D31:D47)</f>
        <v>3064.87</v>
      </c>
      <c r="E48" s="71">
        <f>SUM(E31:E47)</f>
        <v>0</v>
      </c>
      <c r="F48" s="72">
        <f>SUM(F31:F47)</f>
        <v>3064.87</v>
      </c>
      <c r="G48" s="72">
        <f>SUM(G31:G47)</f>
        <v>6949.1559999999999</v>
      </c>
      <c r="H48" s="97">
        <f>SUM(H31:H47)</f>
        <v>3884.2860000000001</v>
      </c>
      <c r="I48" s="93"/>
      <c r="J48" s="27"/>
      <c r="K48" s="74"/>
    </row>
    <row r="49" spans="1:11" x14ac:dyDescent="0.25">
      <c r="A49" s="98"/>
      <c r="B49" s="99"/>
      <c r="C49" s="100"/>
      <c r="D49" s="101"/>
      <c r="E49" s="101"/>
      <c r="F49" s="102"/>
      <c r="G49" s="102"/>
      <c r="H49" s="100"/>
      <c r="I49" s="103"/>
      <c r="J49" s="100"/>
      <c r="K49" s="104"/>
    </row>
    <row r="50" spans="1:11" x14ac:dyDescent="0.25">
      <c r="C50" s="76"/>
      <c r="D50" s="105"/>
      <c r="E50" s="105"/>
      <c r="F50" s="106"/>
      <c r="G50" s="106"/>
      <c r="I50" s="79"/>
    </row>
    <row r="51" spans="1:11" x14ac:dyDescent="0.25">
      <c r="A51" s="26"/>
      <c r="B51" s="26"/>
      <c r="C51" s="27"/>
      <c r="D51" s="71"/>
      <c r="E51" s="71"/>
      <c r="F51" s="72"/>
      <c r="G51" s="72"/>
      <c r="I51" s="73"/>
      <c r="J51" s="26"/>
      <c r="K51" s="26"/>
    </row>
    <row r="52" spans="1:11" x14ac:dyDescent="0.25">
      <c r="C52" s="78"/>
      <c r="D52" s="78"/>
      <c r="E52" s="78"/>
      <c r="F52" s="78"/>
      <c r="G52" s="78"/>
      <c r="I52" s="79"/>
    </row>
    <row r="53" spans="1:11" x14ac:dyDescent="0.25">
      <c r="C53" s="78"/>
      <c r="D53" s="78"/>
      <c r="E53" s="78"/>
      <c r="F53" s="78"/>
      <c r="G53" s="78"/>
      <c r="I53" s="79"/>
    </row>
    <row r="54" spans="1:11" x14ac:dyDescent="0.25">
      <c r="C54" s="78"/>
      <c r="D54" s="78"/>
      <c r="E54" s="78"/>
      <c r="F54" s="78"/>
      <c r="G54" s="78"/>
      <c r="I54" s="79"/>
    </row>
    <row r="55" spans="1:11" x14ac:dyDescent="0.25">
      <c r="C55" s="78"/>
      <c r="D55" s="78"/>
      <c r="E55" s="78"/>
      <c r="F55" s="78"/>
      <c r="G55" s="78"/>
      <c r="I55" s="79"/>
    </row>
    <row r="56" spans="1:11" x14ac:dyDescent="0.25">
      <c r="C56" s="78"/>
      <c r="D56" s="78"/>
      <c r="E56" s="78"/>
      <c r="F56" s="78"/>
      <c r="G56" s="78"/>
      <c r="I56" s="79"/>
    </row>
    <row r="57" spans="1:11" x14ac:dyDescent="0.25">
      <c r="C57" s="78"/>
      <c r="D57" s="78"/>
      <c r="E57" s="78"/>
      <c r="F57" s="78"/>
      <c r="G57" s="78"/>
      <c r="I57" s="79"/>
    </row>
    <row r="58" spans="1:11" x14ac:dyDescent="0.25">
      <c r="C58" s="78"/>
      <c r="D58" s="78"/>
      <c r="E58" s="78"/>
      <c r="F58" s="78"/>
      <c r="G58" s="78"/>
      <c r="I58" s="79"/>
    </row>
    <row r="59" spans="1:11" x14ac:dyDescent="0.25">
      <c r="C59" s="78"/>
      <c r="D59" s="78"/>
      <c r="E59" s="78"/>
      <c r="F59" s="78"/>
      <c r="G59" s="78"/>
      <c r="I59" s="79"/>
    </row>
    <row r="60" spans="1:11" x14ac:dyDescent="0.25">
      <c r="C60" s="76"/>
      <c r="D60" s="77"/>
      <c r="E60" s="77"/>
      <c r="F60" s="78"/>
      <c r="G60" s="78"/>
      <c r="I60" s="79"/>
    </row>
    <row r="61" spans="1:11" x14ac:dyDescent="0.25">
      <c r="D61" s="77"/>
      <c r="E61" s="77"/>
      <c r="F61" s="78"/>
      <c r="G61" s="78"/>
      <c r="I61" s="79"/>
    </row>
    <row r="62" spans="1:11" x14ac:dyDescent="0.25">
      <c r="D62" s="77"/>
      <c r="E62" s="77"/>
      <c r="F62" s="78"/>
      <c r="G62" s="78"/>
      <c r="I62" s="79"/>
    </row>
    <row r="63" spans="1:11" x14ac:dyDescent="0.25">
      <c r="D63" s="77"/>
      <c r="E63" s="77"/>
      <c r="F63" s="78"/>
      <c r="G63" s="78"/>
      <c r="I63" s="79"/>
    </row>
    <row r="64" spans="1:11" x14ac:dyDescent="0.25">
      <c r="D64" s="77"/>
      <c r="E64" s="77"/>
      <c r="F64" s="78"/>
      <c r="G64" s="78"/>
      <c r="I64" s="79"/>
    </row>
    <row r="65" spans="1:11" x14ac:dyDescent="0.25">
      <c r="D65" s="77"/>
      <c r="E65" s="77"/>
      <c r="F65" s="78"/>
      <c r="G65" s="78"/>
      <c r="I65" s="79"/>
    </row>
    <row r="66" spans="1:11" x14ac:dyDescent="0.25">
      <c r="D66" s="77"/>
      <c r="E66" s="77"/>
      <c r="F66" s="78"/>
      <c r="G66" s="78"/>
      <c r="I66" s="79"/>
    </row>
    <row r="67" spans="1:11" x14ac:dyDescent="0.25">
      <c r="D67" s="77"/>
      <c r="E67" s="77"/>
      <c r="F67" s="78"/>
      <c r="G67" s="78"/>
      <c r="I67" s="79"/>
    </row>
    <row r="68" spans="1:11" x14ac:dyDescent="0.25">
      <c r="D68" s="77"/>
      <c r="E68" s="77"/>
      <c r="F68" s="78"/>
      <c r="G68" s="78"/>
      <c r="I68" s="79"/>
    </row>
    <row r="69" spans="1:11" x14ac:dyDescent="0.25">
      <c r="A69" s="26"/>
      <c r="B69" s="26"/>
      <c r="C69" s="26"/>
      <c r="D69" s="71"/>
      <c r="E69" s="71"/>
      <c r="F69" s="72"/>
      <c r="G69" s="72"/>
      <c r="H69" s="27"/>
      <c r="I69" s="73"/>
      <c r="J69" s="26"/>
      <c r="K69" s="26"/>
    </row>
    <row r="70" spans="1:11" x14ac:dyDescent="0.25">
      <c r="D70" s="77"/>
      <c r="E70" s="77"/>
      <c r="F70" s="78"/>
      <c r="G70" s="78"/>
    </row>
  </sheetData>
  <pageMargins left="0.78740157480314965" right="0.78740157480314965" top="1.0629921259842521" bottom="1.0629921259842521" header="0.78740157480314965" footer="0.78740157480314965"/>
  <pageSetup paperSize="9" scale="41" orientation="landscape" horizontalDpi="4294967293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4895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Reconciled</vt:lpstr>
      <vt:lpstr>Liable</vt:lpstr>
      <vt:lpstr>2025-2026</vt:lpstr>
      <vt:lpstr>'2025-2026'!Print_Area</vt:lpstr>
      <vt:lpstr>Reconciled!Print_Area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Ball</dc:creator>
  <dc:description/>
  <cp:lastModifiedBy>Helen Ball</cp:lastModifiedBy>
  <cp:revision>51</cp:revision>
  <cp:lastPrinted>2026-05-14T06:16:23Z</cp:lastPrinted>
  <dcterms:created xsi:type="dcterms:W3CDTF">2024-01-11T16:32:17Z</dcterms:created>
  <dcterms:modified xsi:type="dcterms:W3CDTF">2026-05-14T06:16:53Z</dcterms:modified>
  <dc:language>en-GB</dc:language>
</cp:coreProperties>
</file>